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839" activeTab="0"/>
  </bookViews>
  <sheets>
    <sheet name="保険料額計算表" sheetId="1" r:id="rId1"/>
    <sheet name="基準報酬月額等一覧表" sheetId="2" r:id="rId2"/>
  </sheets>
  <definedNames>
    <definedName name="_xlnm.Print_Area" localSheetId="1">'基準報酬月額等一覧表'!$A$1:$K$58</definedName>
    <definedName name="_xlnm.Print_Area" localSheetId="0">'保険料額計算表'!$A$1:$Y$38</definedName>
  </definedNames>
  <calcPr fullCalcOnLoad="1"/>
</workbook>
</file>

<file path=xl/sharedStrings.xml><?xml version="1.0" encoding="utf-8"?>
<sst xmlns="http://schemas.openxmlformats.org/spreadsheetml/2006/main" count="135" uniqueCount="60">
  <si>
    <t>～</t>
  </si>
  <si>
    <t>等級</t>
  </si>
  <si>
    <t>月額</t>
  </si>
  <si>
    <t>円以上</t>
  </si>
  <si>
    <t>円</t>
  </si>
  <si>
    <t>基準報酬</t>
  </si>
  <si>
    <t>報酬月額</t>
  </si>
  <si>
    <t>計</t>
  </si>
  <si>
    <t>保険料額</t>
  </si>
  <si>
    <t>介護保険第2号被保険者
である組合員</t>
  </si>
  <si>
    <t>介護保険第2号被保険者
である組合員以外の組合員</t>
  </si>
  <si>
    <t>組合員
負担分</t>
  </si>
  <si>
    <t>事業主
負担分</t>
  </si>
  <si>
    <t>医療分</t>
  </si>
  <si>
    <t>介護分</t>
  </si>
  <si>
    <t>年　齢　区　分</t>
  </si>
  <si>
    <t>保　険　料　額</t>
  </si>
  <si>
    <t>内　　　　　　訳</t>
  </si>
  <si>
    <t>基 準 報 酬 月 額</t>
  </si>
  <si>
    <t>　　　</t>
  </si>
  <si>
    <r>
      <t>　　　</t>
    </r>
  </si>
  <si>
    <t>※</t>
  </si>
  <si>
    <t>　　誕生日が月の初日（1日）の場合、40歳の誕生日の前月分から65歳の誕生日の前々月まで介護分が賦課されます。</t>
  </si>
  <si>
    <t xml:space="preserve"> 　　　◎ 5月1日誕生日⇒4月分から介護分が賦課されます。　　◎ 5月2日から31日の誕生日⇒5月分から介護分が賦課されます。</t>
  </si>
  <si>
    <t>後期高齢者
支援金分</t>
  </si>
  <si>
    <t>未満</t>
  </si>
  <si>
    <t>報　酬　月　額</t>
  </si>
  <si>
    <t>賞 与 等 支 払 額</t>
  </si>
  <si>
    <t>基準報酬月額リンク</t>
  </si>
  <si>
    <t>基準報酬月額計算用</t>
  </si>
  <si>
    <t>円</t>
  </si>
  <si>
    <t>または</t>
  </si>
  <si>
    <t>基 準 賞 与 額</t>
  </si>
  <si>
    <t>基準賞与額計算式</t>
  </si>
  <si>
    <t>1　40歳未満
2　40歳以上65歳未満
3　65歳以上</t>
  </si>
  <si>
    <t>賞与等支払額を入力して
ください。</t>
  </si>
  <si>
    <t>賞与等支払額の千円未満の
端数を切り捨てた額が自動
計算されます。</t>
  </si>
  <si>
    <t>基準報酬月額（「第一種 基準
報酬月額　保険料額表」シート
赤枠内）の額を入力してください。</t>
  </si>
  <si>
    <t>報酬月額（支払総額）を入力して
ください。</t>
  </si>
  <si>
    <t>または　</t>
  </si>
  <si>
    <t>※入力後、実行ボタンをクリックしてください。</t>
  </si>
  <si>
    <t>基準賞与額サブ</t>
  </si>
  <si>
    <t>報酬月額計算用</t>
  </si>
  <si>
    <t>基準報酬月額計算用</t>
  </si>
  <si>
    <t>　　ただし、誕生日の前日が属する月を年齢到達月として算定しますので、</t>
  </si>
  <si>
    <t>～</t>
  </si>
  <si>
    <t>～</t>
  </si>
  <si>
    <t>　 次の枠内（黄・緑）に数字を入力し実行ボタンをクリックすると、第一種組合員（後期高齢被保険者である組合員を除く。）に係る一か月の保険料額の内訳が下表に表示されます。</t>
  </si>
  <si>
    <t>　次の枠内（黄・緑）に数字を入力し実行ボタンをクリックすると、賞与に係る保険料額の内訳が下表に表示されます。</t>
  </si>
  <si>
    <r>
      <t>1</t>
    </r>
    <r>
      <rPr>
        <sz val="9"/>
        <rFont val="ＭＳ Ｐゴシック"/>
        <family val="3"/>
      </rPr>
      <t>　「介護分」が賦課されるのは、40歳以上65歳未満の方です。40歳になった月から賦課されます。</t>
    </r>
  </si>
  <si>
    <r>
      <t xml:space="preserve">3 </t>
    </r>
    <r>
      <rPr>
        <sz val="9"/>
        <rFont val="ＭＳ Ｐゴシック"/>
        <family val="3"/>
      </rPr>
      <t>介護分については、該当の方以外は表示されません。</t>
    </r>
  </si>
  <si>
    <r>
      <t xml:space="preserve">4 </t>
    </r>
    <r>
      <rPr>
        <sz val="9"/>
        <rFont val="ＭＳ Ｐゴシック"/>
        <family val="3"/>
      </rPr>
      <t>この保険料額表は、皆さんのパソコンに保存のうえ使用してください。（必要に応じ、内容を変更することがありますのでご留意ください。）</t>
    </r>
  </si>
  <si>
    <t>5 保険料額を決定の都度、事業主経由で「基準報酬決定通知書」または「基準賞与額決定通知書」を送付しますので、ご確認いただきますようお願いします。</t>
  </si>
  <si>
    <t>～</t>
  </si>
  <si>
    <r>
      <t xml:space="preserve">2 </t>
    </r>
    <r>
      <rPr>
        <sz val="9"/>
        <rFont val="ＭＳ Ｐゴシック"/>
        <family val="3"/>
      </rPr>
      <t>同一年度内（毎年4月1日から翌年3月31日まで）の基準賞与額の上限は573万円となります。（上限を超える場合、基準賞与額を573万円として保険料額を計算します。）</t>
    </r>
  </si>
  <si>
    <t>第一種　基準報酬月額、保険料額表</t>
  </si>
  <si>
    <t>月々の保険料額計算表</t>
  </si>
  <si>
    <t>賞与等にかかる保険料額計算表</t>
  </si>
  <si>
    <t>R03.04.01掲載</t>
  </si>
  <si>
    <t>令和３年度分の保険料額計算表です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</si>
</sst>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%"/>
    <numFmt numFmtId="178" formatCode="#,##0.0_ ;[Red]\-#,##0.0\ "/>
    <numFmt numFmtId="179" formatCode="#,##0&quot;円&quot;"/>
    <numFmt numFmtId="180" formatCode="#&quot;円&quot;"/>
    <numFmt numFmtId="181" formatCode="#,##0_);[Red]\(#,##0\)"/>
    <numFmt numFmtId="182" formatCode="#,###&quot;円&quot;"/>
    <numFmt numFmtId="183" formatCode="#"/>
    <numFmt numFmtId="184" formatCode="###,"/>
    <numFmt numFmtId="185" formatCode="#,###,###,###,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&quot; 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color indexed="17"/>
      <name val="ＭＳ Ｐゴシック"/>
      <family val="3"/>
    </font>
    <font>
      <sz val="20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7.5"/>
      <name val="ＭＳ Ｐゴシック"/>
      <family val="3"/>
    </font>
    <font>
      <u val="single"/>
      <sz val="8"/>
      <name val="ＭＳ Ｐゴシック"/>
      <family val="3"/>
    </font>
    <font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8"/>
      <color indexed="53"/>
      <name val="ＭＳ Ｐゴシック"/>
      <family val="3"/>
    </font>
    <font>
      <b/>
      <sz val="10"/>
      <color indexed="10"/>
      <name val="ＭＳ Ｐゴシック"/>
      <family val="3"/>
    </font>
    <font>
      <b/>
      <sz val="6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6"/>
      <name val="ＭＳ Ｐゴシック"/>
      <family val="3"/>
    </font>
    <font>
      <sz val="9"/>
      <name val="Meiryo UI"/>
      <family val="3"/>
    </font>
    <font>
      <b/>
      <u val="single"/>
      <sz val="16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16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23"/>
      </top>
      <bottom style="thin">
        <color indexed="23"/>
      </bottom>
    </border>
    <border>
      <left style="medium">
        <color indexed="10"/>
      </left>
      <right style="medium">
        <color indexed="10"/>
      </right>
      <top style="thin">
        <color indexed="2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medium">
        <color indexed="1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10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10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10"/>
      </left>
      <right style="medium">
        <color indexed="10"/>
      </right>
      <top style="thin">
        <color indexed="2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51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>
        <color indexed="63"/>
      </left>
      <right style="medium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>
        <color indexed="10"/>
      </right>
      <top style="thin">
        <color indexed="23"/>
      </top>
      <bottom style="thin"/>
    </border>
    <border>
      <left style="thin">
        <color indexed="23"/>
      </left>
      <right style="medium">
        <color indexed="10"/>
      </right>
      <top style="thin"/>
      <bottom style="thin">
        <color indexed="2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18" fillId="0" borderId="1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right" vertical="center"/>
      <protection/>
    </xf>
    <xf numFmtId="179" fontId="34" fillId="0" borderId="0" xfId="48" applyNumberFormat="1" applyFont="1" applyFill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179" fontId="32" fillId="0" borderId="0" xfId="48" applyNumberFormat="1" applyFont="1" applyFill="1" applyAlignment="1" applyProtection="1">
      <alignment vertical="center"/>
      <protection/>
    </xf>
    <xf numFmtId="179" fontId="33" fillId="0" borderId="0" xfId="48" applyNumberFormat="1" applyFont="1" applyFill="1" applyAlignment="1" applyProtection="1">
      <alignment vertical="center"/>
      <protection/>
    </xf>
    <xf numFmtId="179" fontId="24" fillId="0" borderId="0" xfId="48" applyNumberFormat="1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19" fillId="4" borderId="12" xfId="48" applyFont="1" applyFill="1" applyBorder="1" applyAlignment="1" applyProtection="1">
      <alignment horizontal="right" vertical="center" shrinkToFit="1"/>
      <protection locked="0"/>
    </xf>
    <xf numFmtId="38" fontId="19" fillId="0" borderId="13" xfId="48" applyFont="1" applyFill="1" applyBorder="1" applyAlignment="1" applyProtection="1">
      <alignment horizontal="right" vertical="center" shrinkToFit="1"/>
      <protection locked="0"/>
    </xf>
    <xf numFmtId="38" fontId="19" fillId="0" borderId="12" xfId="48" applyFont="1" applyFill="1" applyBorder="1" applyAlignment="1" applyProtection="1">
      <alignment horizontal="right" vertical="center" shrinkToFit="1"/>
      <protection locked="0"/>
    </xf>
    <xf numFmtId="38" fontId="19" fillId="4" borderId="13" xfId="48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 applyProtection="1">
      <alignment horizontal="right" vertical="center"/>
      <protection locked="0"/>
    </xf>
    <xf numFmtId="38" fontId="19" fillId="0" borderId="14" xfId="48" applyFont="1" applyFill="1" applyBorder="1" applyAlignment="1" applyProtection="1">
      <alignment horizontal="right" vertical="center" shrinkToFit="1"/>
      <protection locked="0"/>
    </xf>
    <xf numFmtId="38" fontId="19" fillId="0" borderId="15" xfId="48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vertical="center"/>
      <protection/>
    </xf>
    <xf numFmtId="179" fontId="0" fillId="0" borderId="0" xfId="48" applyNumberFormat="1" applyFont="1" applyFill="1" applyAlignment="1" applyProtection="1">
      <alignment vertical="center"/>
      <protection/>
    </xf>
    <xf numFmtId="179" fontId="0" fillId="0" borderId="0" xfId="48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35" fillId="0" borderId="16" xfId="0" applyFont="1" applyBorder="1" applyAlignment="1" applyProtection="1">
      <alignment vertical="center" wrapText="1"/>
      <protection/>
    </xf>
    <xf numFmtId="0" fontId="35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179" fontId="21" fillId="0" borderId="0" xfId="48" applyNumberFormat="1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9" fontId="21" fillId="0" borderId="0" xfId="48" applyNumberFormat="1" applyFont="1" applyFill="1" applyAlignment="1" applyProtection="1">
      <alignment horizontal="left" vertical="center" wrapText="1"/>
      <protection/>
    </xf>
    <xf numFmtId="179" fontId="34" fillId="0" borderId="0" xfId="48" applyNumberFormat="1" applyFont="1" applyFill="1" applyAlignment="1" applyProtection="1">
      <alignment horizontal="left" vertical="center"/>
      <protection/>
    </xf>
    <xf numFmtId="179" fontId="21" fillId="0" borderId="0" xfId="48" applyNumberFormat="1" applyFont="1" applyFill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179" fontId="21" fillId="0" borderId="0" xfId="48" applyNumberFormat="1" applyFont="1" applyFill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38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0" fontId="18" fillId="4" borderId="17" xfId="0" applyFont="1" applyFill="1" applyBorder="1" applyAlignment="1" applyProtection="1">
      <alignment vertical="center"/>
      <protection/>
    </xf>
    <xf numFmtId="0" fontId="18" fillId="4" borderId="14" xfId="0" applyFont="1" applyFill="1" applyBorder="1" applyAlignment="1" applyProtection="1">
      <alignment horizontal="right" vertical="center"/>
      <protection/>
    </xf>
    <xf numFmtId="0" fontId="18" fillId="4" borderId="18" xfId="0" applyFont="1" applyFill="1" applyBorder="1" applyAlignment="1" applyProtection="1">
      <alignment horizontal="right" vertical="center"/>
      <protection/>
    </xf>
    <xf numFmtId="0" fontId="18" fillId="4" borderId="19" xfId="0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 applyProtection="1">
      <alignment horizontal="right" vertical="center"/>
      <protection/>
    </xf>
    <xf numFmtId="0" fontId="18" fillId="4" borderId="20" xfId="0" applyFont="1" applyFill="1" applyBorder="1" applyAlignment="1" applyProtection="1">
      <alignment horizontal="right" vertical="center"/>
      <protection/>
    </xf>
    <xf numFmtId="38" fontId="19" fillId="4" borderId="21" xfId="48" applyFont="1" applyFill="1" applyBorder="1" applyAlignment="1" applyProtection="1">
      <alignment horizontal="center" vertical="center" shrinkToFit="1"/>
      <protection/>
    </xf>
    <xf numFmtId="38" fontId="19" fillId="4" borderId="18" xfId="48" applyFont="1" applyFill="1" applyBorder="1" applyAlignment="1" applyProtection="1">
      <alignment horizontal="right" vertical="center" shrinkToFit="1"/>
      <protection/>
    </xf>
    <xf numFmtId="38" fontId="19" fillId="4" borderId="19" xfId="48" applyFont="1" applyFill="1" applyBorder="1" applyAlignment="1" applyProtection="1">
      <alignment horizontal="right" vertical="center" shrinkToFit="1"/>
      <protection/>
    </xf>
    <xf numFmtId="38" fontId="19" fillId="4" borderId="0" xfId="48" applyFont="1" applyFill="1" applyBorder="1" applyAlignment="1" applyProtection="1">
      <alignment horizontal="center" vertical="center" shrinkToFit="1"/>
      <protection/>
    </xf>
    <xf numFmtId="38" fontId="19" fillId="4" borderId="20" xfId="48" applyNumberFormat="1" applyFont="1" applyFill="1" applyBorder="1" applyAlignment="1" applyProtection="1">
      <alignment horizontal="right" vertical="center" shrinkToFit="1"/>
      <protection/>
    </xf>
    <xf numFmtId="38" fontId="19" fillId="4" borderId="0" xfId="48" applyNumberFormat="1" applyFont="1" applyFill="1" applyBorder="1" applyAlignment="1" applyProtection="1">
      <alignment horizontal="right" vertical="center" shrinkToFit="1"/>
      <protection/>
    </xf>
    <xf numFmtId="38" fontId="19" fillId="4" borderId="18" xfId="48" applyNumberFormat="1" applyFont="1" applyFill="1" applyBorder="1" applyAlignment="1" applyProtection="1">
      <alignment horizontal="right" vertical="center" shrinkToFit="1"/>
      <protection/>
    </xf>
    <xf numFmtId="38" fontId="19" fillId="0" borderId="22" xfId="48" applyFont="1" applyFill="1" applyBorder="1" applyAlignment="1" applyProtection="1">
      <alignment horizontal="center" vertical="center" shrinkToFit="1"/>
      <protection/>
    </xf>
    <xf numFmtId="38" fontId="19" fillId="24" borderId="23" xfId="48" applyFont="1" applyFill="1" applyBorder="1" applyAlignment="1" applyProtection="1">
      <alignment horizontal="right" vertical="center" shrinkToFit="1"/>
      <protection/>
    </xf>
    <xf numFmtId="38" fontId="19" fillId="24" borderId="24" xfId="48" applyFont="1" applyFill="1" applyBorder="1" applyAlignment="1" applyProtection="1">
      <alignment horizontal="right" vertical="center" shrinkToFit="1"/>
      <protection/>
    </xf>
    <xf numFmtId="38" fontId="19" fillId="24" borderId="25" xfId="48" applyFont="1" applyFill="1" applyBorder="1" applyAlignment="1" applyProtection="1">
      <alignment horizontal="right" vertical="center" shrinkToFit="1"/>
      <protection/>
    </xf>
    <xf numFmtId="38" fontId="19" fillId="0" borderId="4" xfId="48" applyNumberFormat="1" applyFont="1" applyFill="1" applyBorder="1" applyAlignment="1" applyProtection="1">
      <alignment horizontal="right" vertical="center" shrinkToFit="1"/>
      <protection/>
    </xf>
    <xf numFmtId="38" fontId="19" fillId="0" borderId="24" xfId="48" applyNumberFormat="1" applyFont="1" applyFill="1" applyBorder="1" applyAlignment="1" applyProtection="1">
      <alignment horizontal="right" vertical="center" shrinkToFit="1"/>
      <protection/>
    </xf>
    <xf numFmtId="38" fontId="19" fillId="0" borderId="25" xfId="48" applyNumberFormat="1" applyFont="1" applyFill="1" applyBorder="1" applyAlignment="1" applyProtection="1">
      <alignment horizontal="right" vertical="center" shrinkToFit="1"/>
      <protection/>
    </xf>
    <xf numFmtId="38" fontId="19" fillId="0" borderId="21" xfId="48" applyFont="1" applyFill="1" applyBorder="1" applyAlignment="1" applyProtection="1">
      <alignment horizontal="center" vertical="center" shrinkToFit="1"/>
      <protection/>
    </xf>
    <xf numFmtId="38" fontId="19" fillId="24" borderId="19" xfId="48" applyFont="1" applyFill="1" applyBorder="1" applyAlignment="1" applyProtection="1">
      <alignment horizontal="right" vertical="center" shrinkToFit="1"/>
      <protection/>
    </xf>
    <xf numFmtId="38" fontId="19" fillId="24" borderId="0" xfId="48" applyFont="1" applyFill="1" applyBorder="1" applyAlignment="1" applyProtection="1">
      <alignment horizontal="right" vertical="center" shrinkToFit="1"/>
      <protection/>
    </xf>
    <xf numFmtId="38" fontId="19" fillId="24" borderId="18" xfId="48" applyFont="1" applyFill="1" applyBorder="1" applyAlignment="1" applyProtection="1">
      <alignment horizontal="right" vertical="center" shrinkToFit="1"/>
      <protection/>
    </xf>
    <xf numFmtId="38" fontId="19" fillId="0" borderId="20" xfId="48" applyNumberFormat="1" applyFont="1" applyFill="1" applyBorder="1" applyAlignment="1" applyProtection="1">
      <alignment horizontal="right" vertical="center" shrinkToFit="1"/>
      <protection/>
    </xf>
    <xf numFmtId="38" fontId="19" fillId="0" borderId="0" xfId="48" applyNumberFormat="1" applyFont="1" applyFill="1" applyBorder="1" applyAlignment="1" applyProtection="1">
      <alignment horizontal="right" vertical="center" shrinkToFit="1"/>
      <protection/>
    </xf>
    <xf numFmtId="38" fontId="19" fillId="0" borderId="18" xfId="48" applyNumberFormat="1" applyFont="1" applyFill="1" applyBorder="1" applyAlignment="1" applyProtection="1">
      <alignment horizontal="right" vertical="center" shrinkToFit="1"/>
      <protection/>
    </xf>
    <xf numFmtId="38" fontId="19" fillId="4" borderId="22" xfId="48" applyFont="1" applyFill="1" applyBorder="1" applyAlignment="1" applyProtection="1">
      <alignment horizontal="center" vertical="center" shrinkToFit="1"/>
      <protection/>
    </xf>
    <xf numFmtId="38" fontId="19" fillId="4" borderId="25" xfId="48" applyFont="1" applyFill="1" applyBorder="1" applyAlignment="1" applyProtection="1">
      <alignment horizontal="right" vertical="center" shrinkToFit="1"/>
      <protection/>
    </xf>
    <xf numFmtId="38" fontId="19" fillId="4" borderId="23" xfId="48" applyFont="1" applyFill="1" applyBorder="1" applyAlignment="1" applyProtection="1">
      <alignment horizontal="right" vertical="center" shrinkToFit="1"/>
      <protection/>
    </xf>
    <xf numFmtId="38" fontId="19" fillId="4" borderId="24" xfId="48" applyFont="1" applyFill="1" applyBorder="1" applyAlignment="1" applyProtection="1">
      <alignment horizontal="right" vertical="center" shrinkToFit="1"/>
      <protection/>
    </xf>
    <xf numFmtId="38" fontId="19" fillId="4" borderId="4" xfId="48" applyNumberFormat="1" applyFont="1" applyFill="1" applyBorder="1" applyAlignment="1" applyProtection="1">
      <alignment horizontal="right" vertical="center" shrinkToFit="1"/>
      <protection/>
    </xf>
    <xf numFmtId="38" fontId="19" fillId="4" borderId="24" xfId="48" applyNumberFormat="1" applyFont="1" applyFill="1" applyBorder="1" applyAlignment="1" applyProtection="1">
      <alignment horizontal="right" vertical="center" shrinkToFit="1"/>
      <protection/>
    </xf>
    <xf numFmtId="38" fontId="19" fillId="4" borderId="25" xfId="48" applyNumberFormat="1" applyFont="1" applyFill="1" applyBorder="1" applyAlignment="1" applyProtection="1">
      <alignment horizontal="right" vertical="center" shrinkToFit="1"/>
      <protection/>
    </xf>
    <xf numFmtId="38" fontId="19" fillId="4" borderId="0" xfId="48" applyFont="1" applyFill="1" applyBorder="1" applyAlignment="1" applyProtection="1">
      <alignment horizontal="right" vertical="center" shrinkToFit="1"/>
      <protection/>
    </xf>
    <xf numFmtId="0" fontId="18" fillId="0" borderId="19" xfId="0" applyFont="1" applyBorder="1" applyAlignment="1" applyProtection="1">
      <alignment vertical="center"/>
      <protection/>
    </xf>
    <xf numFmtId="38" fontId="19" fillId="0" borderId="17" xfId="48" applyFont="1" applyFill="1" applyBorder="1" applyAlignment="1" applyProtection="1">
      <alignment horizontal="center" vertical="center" shrinkToFit="1"/>
      <protection/>
    </xf>
    <xf numFmtId="38" fontId="19" fillId="24" borderId="26" xfId="48" applyFont="1" applyFill="1" applyBorder="1" applyAlignment="1" applyProtection="1">
      <alignment horizontal="right" vertical="center" shrinkToFit="1"/>
      <protection/>
    </xf>
    <xf numFmtId="38" fontId="19" fillId="24" borderId="27" xfId="48" applyFont="1" applyFill="1" applyBorder="1" applyAlignment="1" applyProtection="1">
      <alignment horizontal="right" vertical="center" shrinkToFit="1"/>
      <protection/>
    </xf>
    <xf numFmtId="38" fontId="19" fillId="24" borderId="28" xfId="48" applyFont="1" applyFill="1" applyBorder="1" applyAlignment="1" applyProtection="1">
      <alignment horizontal="right" vertical="center" shrinkToFit="1"/>
      <protection/>
    </xf>
    <xf numFmtId="38" fontId="19" fillId="0" borderId="29" xfId="48" applyNumberFormat="1" applyFont="1" applyFill="1" applyBorder="1" applyAlignment="1" applyProtection="1">
      <alignment horizontal="right" vertical="center" shrinkToFit="1"/>
      <protection/>
    </xf>
    <xf numFmtId="38" fontId="19" fillId="0" borderId="27" xfId="48" applyNumberFormat="1" applyFont="1" applyFill="1" applyBorder="1" applyAlignment="1" applyProtection="1">
      <alignment horizontal="right" vertical="center" shrinkToFit="1"/>
      <protection/>
    </xf>
    <xf numFmtId="38" fontId="19" fillId="0" borderId="28" xfId="48" applyNumberFormat="1" applyFont="1" applyFill="1" applyBorder="1" applyAlignment="1" applyProtection="1">
      <alignment horizontal="right" vertical="center" shrinkToFit="1"/>
      <protection/>
    </xf>
    <xf numFmtId="38" fontId="19" fillId="0" borderId="30" xfId="48" applyFont="1" applyFill="1" applyBorder="1" applyAlignment="1" applyProtection="1">
      <alignment horizontal="center" vertical="center" shrinkToFit="1"/>
      <protection/>
    </xf>
    <xf numFmtId="38" fontId="19" fillId="24" borderId="31" xfId="48" applyFont="1" applyFill="1" applyBorder="1" applyAlignment="1" applyProtection="1">
      <alignment horizontal="right" vertical="center" shrinkToFit="1"/>
      <protection/>
    </xf>
    <xf numFmtId="38" fontId="19" fillId="24" borderId="32" xfId="48" applyFont="1" applyFill="1" applyBorder="1" applyAlignment="1" applyProtection="1">
      <alignment horizontal="right" vertical="center" shrinkToFit="1"/>
      <protection/>
    </xf>
    <xf numFmtId="38" fontId="19" fillId="24" borderId="33" xfId="48" applyFont="1" applyFill="1" applyBorder="1" applyAlignment="1" applyProtection="1">
      <alignment horizontal="right" vertical="center" shrinkToFit="1"/>
      <protection/>
    </xf>
    <xf numFmtId="38" fontId="19" fillId="0" borderId="34" xfId="48" applyNumberFormat="1" applyFont="1" applyFill="1" applyBorder="1" applyAlignment="1" applyProtection="1">
      <alignment horizontal="right" vertical="center" shrinkToFit="1"/>
      <protection/>
    </xf>
    <xf numFmtId="38" fontId="19" fillId="0" borderId="32" xfId="48" applyNumberFormat="1" applyFont="1" applyFill="1" applyBorder="1" applyAlignment="1" applyProtection="1">
      <alignment horizontal="right" vertical="center" shrinkToFit="1"/>
      <protection/>
    </xf>
    <xf numFmtId="38" fontId="19" fillId="0" borderId="33" xfId="48" applyNumberFormat="1" applyFont="1" applyFill="1" applyBorder="1" applyAlignment="1" applyProtection="1">
      <alignment horizontal="right" vertical="center" shrinkToFit="1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18" fillId="0" borderId="32" xfId="0" applyFont="1" applyBorder="1" applyAlignment="1" applyProtection="1">
      <alignment vertical="center"/>
      <protection/>
    </xf>
    <xf numFmtId="182" fontId="2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38" fontId="19" fillId="0" borderId="19" xfId="48" applyFont="1" applyFill="1" applyBorder="1" applyAlignment="1" applyProtection="1">
      <alignment horizontal="center" vertical="center"/>
      <protection/>
    </xf>
    <xf numFmtId="190" fontId="19" fillId="0" borderId="18" xfId="48" applyNumberFormat="1" applyFont="1" applyFill="1" applyBorder="1" applyAlignment="1" applyProtection="1">
      <alignment horizontal="right" vertical="center"/>
      <protection/>
    </xf>
    <xf numFmtId="38" fontId="19" fillId="24" borderId="24" xfId="48" applyFont="1" applyFill="1" applyBorder="1" applyAlignment="1" applyProtection="1">
      <alignment horizontal="right" vertical="center"/>
      <protection/>
    </xf>
    <xf numFmtId="38" fontId="19" fillId="25" borderId="23" xfId="48" applyFont="1" applyFill="1" applyBorder="1" applyAlignment="1" applyProtection="1">
      <alignment horizontal="center" vertical="center"/>
      <protection/>
    </xf>
    <xf numFmtId="38" fontId="19" fillId="25" borderId="24" xfId="48" applyFont="1" applyFill="1" applyBorder="1" applyAlignment="1" applyProtection="1">
      <alignment horizontal="right" vertical="center"/>
      <protection/>
    </xf>
    <xf numFmtId="38" fontId="19" fillId="0" borderId="31" xfId="48" applyFont="1" applyFill="1" applyBorder="1" applyAlignment="1" applyProtection="1">
      <alignment horizontal="center" vertical="center"/>
      <protection/>
    </xf>
    <xf numFmtId="38" fontId="19" fillId="25" borderId="25" xfId="48" applyFont="1" applyFill="1" applyBorder="1" applyAlignment="1" applyProtection="1">
      <alignment horizontal="right" vertical="center" shrinkToFit="1"/>
      <protection/>
    </xf>
    <xf numFmtId="38" fontId="19" fillId="25" borderId="14" xfId="48" applyFont="1" applyFill="1" applyBorder="1" applyAlignment="1" applyProtection="1">
      <alignment horizontal="right" vertical="center" shrinkToFit="1"/>
      <protection locked="0"/>
    </xf>
    <xf numFmtId="38" fontId="19" fillId="25" borderId="23" xfId="48" applyFont="1" applyFill="1" applyBorder="1" applyAlignment="1" applyProtection="1">
      <alignment horizontal="right" vertical="center" shrinkToFit="1"/>
      <protection/>
    </xf>
    <xf numFmtId="38" fontId="19" fillId="25" borderId="34" xfId="48" applyNumberFormat="1" applyFont="1" applyFill="1" applyBorder="1" applyAlignment="1" applyProtection="1">
      <alignment horizontal="right" vertical="center" shrinkToFit="1"/>
      <protection/>
    </xf>
    <xf numFmtId="38" fontId="19" fillId="25" borderId="32" xfId="48" applyNumberFormat="1" applyFont="1" applyFill="1" applyBorder="1" applyAlignment="1" applyProtection="1">
      <alignment horizontal="right" vertical="center" shrinkToFit="1"/>
      <protection/>
    </xf>
    <xf numFmtId="38" fontId="19" fillId="25" borderId="33" xfId="48" applyNumberFormat="1" applyFont="1" applyFill="1" applyBorder="1" applyAlignment="1" applyProtection="1">
      <alignment horizontal="right" vertical="center" shrinkToFit="1"/>
      <protection/>
    </xf>
    <xf numFmtId="38" fontId="19" fillId="0" borderId="35" xfId="48" applyFont="1" applyFill="1" applyBorder="1" applyAlignment="1" applyProtection="1">
      <alignment horizontal="right" vertical="center" shrinkToFit="1"/>
      <protection locked="0"/>
    </xf>
    <xf numFmtId="0" fontId="40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top"/>
      <protection/>
    </xf>
    <xf numFmtId="3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38" fontId="23" fillId="0" borderId="36" xfId="48" applyFont="1" applyFill="1" applyBorder="1" applyAlignment="1" applyProtection="1">
      <alignment horizontal="center" vertical="center"/>
      <protection locked="0"/>
    </xf>
    <xf numFmtId="38" fontId="23" fillId="0" borderId="37" xfId="48" applyFont="1" applyFill="1" applyBorder="1" applyAlignment="1" applyProtection="1">
      <alignment horizontal="center" vertical="center"/>
      <protection locked="0"/>
    </xf>
    <xf numFmtId="38" fontId="23" fillId="0" borderId="38" xfId="48" applyFont="1" applyFill="1" applyBorder="1" applyAlignment="1" applyProtection="1">
      <alignment horizontal="center" vertical="center"/>
      <protection locked="0"/>
    </xf>
    <xf numFmtId="38" fontId="23" fillId="0" borderId="39" xfId="48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/>
      <protection/>
    </xf>
    <xf numFmtId="38" fontId="23" fillId="7" borderId="36" xfId="48" applyFont="1" applyFill="1" applyBorder="1" applyAlignment="1" applyProtection="1">
      <alignment horizontal="center" vertical="center"/>
      <protection locked="0"/>
    </xf>
    <xf numFmtId="38" fontId="23" fillId="7" borderId="37" xfId="48" applyFont="1" applyFill="1" applyBorder="1" applyAlignment="1" applyProtection="1">
      <alignment horizontal="center" vertical="center"/>
      <protection locked="0"/>
    </xf>
    <xf numFmtId="38" fontId="23" fillId="7" borderId="38" xfId="48" applyFont="1" applyFill="1" applyBorder="1" applyAlignment="1" applyProtection="1">
      <alignment horizontal="center" vertical="center"/>
      <protection locked="0"/>
    </xf>
    <xf numFmtId="38" fontId="23" fillId="7" borderId="39" xfId="48" applyFont="1" applyFill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38" fontId="23" fillId="8" borderId="41" xfId="48" applyFont="1" applyFill="1" applyBorder="1" applyAlignment="1" applyProtection="1">
      <alignment horizontal="center" vertical="center"/>
      <protection locked="0"/>
    </xf>
    <xf numFmtId="38" fontId="23" fillId="8" borderId="42" xfId="48" applyFont="1" applyFill="1" applyBorder="1" applyAlignment="1" applyProtection="1">
      <alignment horizontal="center" vertical="center"/>
      <protection locked="0"/>
    </xf>
    <xf numFmtId="38" fontId="23" fillId="8" borderId="43" xfId="48" applyFont="1" applyFill="1" applyBorder="1" applyAlignment="1" applyProtection="1">
      <alignment horizontal="center" vertical="center"/>
      <protection locked="0"/>
    </xf>
    <xf numFmtId="38" fontId="23" fillId="8" borderId="44" xfId="48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38" fontId="0" fillId="8" borderId="42" xfId="0" applyNumberFormat="1" applyFill="1" applyBorder="1" applyAlignment="1" applyProtection="1">
      <alignment vertical="center"/>
      <protection locked="0"/>
    </xf>
    <xf numFmtId="38" fontId="0" fillId="8" borderId="43" xfId="0" applyNumberFormat="1" applyFill="1" applyBorder="1" applyAlignment="1" applyProtection="1">
      <alignment vertical="center"/>
      <protection locked="0"/>
    </xf>
    <xf numFmtId="38" fontId="0" fillId="8" borderId="44" xfId="0" applyNumberFormat="1" applyFill="1" applyBorder="1" applyAlignment="1" applyProtection="1">
      <alignment vertical="center"/>
      <protection locked="0"/>
    </xf>
    <xf numFmtId="182" fontId="23" fillId="26" borderId="0" xfId="48" applyNumberFormat="1" applyFont="1" applyFill="1" applyBorder="1" applyAlignment="1" applyProtection="1">
      <alignment horizontal="right" vertical="center"/>
      <protection/>
    </xf>
    <xf numFmtId="182" fontId="23" fillId="26" borderId="11" xfId="48" applyNumberFormat="1" applyFont="1" applyFill="1" applyBorder="1" applyAlignment="1" applyProtection="1">
      <alignment horizontal="right" vertical="center"/>
      <protection/>
    </xf>
    <xf numFmtId="182" fontId="23" fillId="26" borderId="16" xfId="48" applyNumberFormat="1" applyFont="1" applyFill="1" applyBorder="1" applyAlignment="1" applyProtection="1">
      <alignment horizontal="right" vertical="center"/>
      <protection/>
    </xf>
    <xf numFmtId="182" fontId="23" fillId="26" borderId="39" xfId="48" applyNumberFormat="1" applyFont="1" applyFill="1" applyBorder="1" applyAlignment="1" applyProtection="1">
      <alignment horizontal="right" vertical="center"/>
      <protection/>
    </xf>
    <xf numFmtId="0" fontId="21" fillId="0" borderId="45" xfId="0" applyFont="1" applyFill="1" applyBorder="1" applyAlignment="1" applyProtection="1">
      <alignment horizontal="center" vertical="center"/>
      <protection/>
    </xf>
    <xf numFmtId="0" fontId="21" fillId="0" borderId="46" xfId="0" applyFont="1" applyFill="1" applyBorder="1" applyAlignment="1" applyProtection="1">
      <alignment horizontal="center" vertical="center"/>
      <protection/>
    </xf>
    <xf numFmtId="182" fontId="23" fillId="0" borderId="0" xfId="48" applyNumberFormat="1" applyFont="1" applyFill="1" applyBorder="1" applyAlignment="1" applyProtection="1">
      <alignment horizontal="right" vertical="center"/>
      <protection/>
    </xf>
    <xf numFmtId="182" fontId="23" fillId="0" borderId="11" xfId="48" applyNumberFormat="1" applyFont="1" applyFill="1" applyBorder="1" applyAlignment="1" applyProtection="1">
      <alignment horizontal="right" vertical="center"/>
      <protection/>
    </xf>
    <xf numFmtId="182" fontId="23" fillId="0" borderId="16" xfId="48" applyNumberFormat="1" applyFont="1" applyFill="1" applyBorder="1" applyAlignment="1" applyProtection="1">
      <alignment horizontal="right" vertical="center"/>
      <protection/>
    </xf>
    <xf numFmtId="182" fontId="23" fillId="0" borderId="39" xfId="48" applyNumberFormat="1" applyFont="1" applyFill="1" applyBorder="1" applyAlignment="1" applyProtection="1">
      <alignment horizontal="right" vertical="center"/>
      <protection/>
    </xf>
    <xf numFmtId="182" fontId="23" fillId="26" borderId="47" xfId="48" applyNumberFormat="1" applyFont="1" applyFill="1" applyBorder="1" applyAlignment="1" applyProtection="1">
      <alignment horizontal="right" vertical="center"/>
      <protection/>
    </xf>
    <xf numFmtId="182" fontId="23" fillId="26" borderId="48" xfId="48" applyNumberFormat="1" applyFont="1" applyFill="1" applyBorder="1" applyAlignment="1" applyProtection="1">
      <alignment horizontal="right" vertical="center"/>
      <protection/>
    </xf>
    <xf numFmtId="182" fontId="23" fillId="26" borderId="38" xfId="48" applyNumberFormat="1" applyFont="1" applyFill="1" applyBorder="1" applyAlignment="1" applyProtection="1">
      <alignment horizontal="right" vertical="center"/>
      <protection/>
    </xf>
    <xf numFmtId="182" fontId="23" fillId="26" borderId="49" xfId="48" applyNumberFormat="1" applyFont="1" applyFill="1" applyBorder="1" applyAlignment="1" applyProtection="1">
      <alignment horizontal="right" vertical="center"/>
      <protection/>
    </xf>
    <xf numFmtId="182" fontId="23" fillId="26" borderId="50" xfId="48" applyNumberFormat="1" applyFont="1" applyFill="1" applyBorder="1" applyAlignment="1" applyProtection="1">
      <alignment horizontal="right" vertical="center"/>
      <protection/>
    </xf>
    <xf numFmtId="182" fontId="23" fillId="26" borderId="51" xfId="48" applyNumberFormat="1" applyFont="1" applyFill="1" applyBorder="1" applyAlignment="1" applyProtection="1">
      <alignment horizontal="right" vertical="center"/>
      <protection/>
    </xf>
    <xf numFmtId="0" fontId="21" fillId="0" borderId="45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182" fontId="23" fillId="0" borderId="53" xfId="48" applyNumberFormat="1" applyFont="1" applyFill="1" applyBorder="1" applyAlignment="1" applyProtection="1">
      <alignment horizontal="right" vertical="center"/>
      <protection/>
    </xf>
    <xf numFmtId="182" fontId="23" fillId="0" borderId="54" xfId="48" applyNumberFormat="1" applyFont="1" applyFill="1" applyBorder="1" applyAlignment="1" applyProtection="1">
      <alignment horizontal="right" vertical="center"/>
      <protection/>
    </xf>
    <xf numFmtId="182" fontId="23" fillId="0" borderId="55" xfId="48" applyNumberFormat="1" applyFont="1" applyFill="1" applyBorder="1" applyAlignment="1" applyProtection="1">
      <alignment horizontal="right" vertical="center"/>
      <protection/>
    </xf>
    <xf numFmtId="182" fontId="23" fillId="0" borderId="56" xfId="48" applyNumberFormat="1" applyFont="1" applyFill="1" applyBorder="1" applyAlignment="1" applyProtection="1">
      <alignment horizontal="right" vertical="center"/>
      <protection/>
    </xf>
    <xf numFmtId="182" fontId="23" fillId="26" borderId="57" xfId="48" applyNumberFormat="1" applyFont="1" applyFill="1" applyBorder="1" applyAlignment="1" applyProtection="1">
      <alignment horizontal="right" vertical="center"/>
      <protection/>
    </xf>
    <xf numFmtId="182" fontId="23" fillId="26" borderId="58" xfId="48" applyNumberFormat="1" applyFont="1" applyFill="1" applyBorder="1" applyAlignment="1" applyProtection="1">
      <alignment horizontal="right" vertical="center"/>
      <protection/>
    </xf>
    <xf numFmtId="182" fontId="23" fillId="26" borderId="59" xfId="48" applyNumberFormat="1" applyFont="1" applyFill="1" applyBorder="1" applyAlignment="1" applyProtection="1">
      <alignment horizontal="right" vertical="center"/>
      <protection/>
    </xf>
    <xf numFmtId="182" fontId="23" fillId="26" borderId="60" xfId="48" applyNumberFormat="1" applyFont="1" applyFill="1" applyBorder="1" applyAlignment="1" applyProtection="1">
      <alignment horizontal="right" vertical="center"/>
      <protection/>
    </xf>
    <xf numFmtId="182" fontId="23" fillId="26" borderId="61" xfId="48" applyNumberFormat="1" applyFont="1" applyFill="1" applyBorder="1" applyAlignment="1" applyProtection="1">
      <alignment horizontal="right" vertical="center"/>
      <protection/>
    </xf>
    <xf numFmtId="182" fontId="23" fillId="26" borderId="62" xfId="48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182" fontId="23" fillId="26" borderId="54" xfId="48" applyNumberFormat="1" applyFont="1" applyFill="1" applyBorder="1" applyAlignment="1" applyProtection="1">
      <alignment horizontal="right" vertical="center"/>
      <protection/>
    </xf>
    <xf numFmtId="182" fontId="23" fillId="26" borderId="56" xfId="48" applyNumberFormat="1" applyFont="1" applyFill="1" applyBorder="1" applyAlignment="1" applyProtection="1">
      <alignment horizontal="right" vertical="center"/>
      <protection/>
    </xf>
    <xf numFmtId="182" fontId="23" fillId="0" borderId="61" xfId="48" applyNumberFormat="1" applyFont="1" applyFill="1" applyBorder="1" applyAlignment="1" applyProtection="1">
      <alignment horizontal="right" vertical="center"/>
      <protection/>
    </xf>
    <xf numFmtId="182" fontId="23" fillId="0" borderId="62" xfId="48" applyNumberFormat="1" applyFont="1" applyFill="1" applyBorder="1" applyAlignment="1" applyProtection="1">
      <alignment horizontal="right" vertical="center"/>
      <protection/>
    </xf>
    <xf numFmtId="182" fontId="23" fillId="26" borderId="53" xfId="48" applyNumberFormat="1" applyFont="1" applyFill="1" applyBorder="1" applyAlignment="1" applyProtection="1">
      <alignment horizontal="right" vertical="center"/>
      <protection/>
    </xf>
    <xf numFmtId="182" fontId="23" fillId="26" borderId="55" xfId="48" applyNumberFormat="1" applyFont="1" applyFill="1" applyBorder="1" applyAlignment="1" applyProtection="1">
      <alignment horizontal="right" vertical="center"/>
      <protection/>
    </xf>
    <xf numFmtId="0" fontId="22" fillId="26" borderId="63" xfId="0" applyFont="1" applyFill="1" applyBorder="1" applyAlignment="1" applyProtection="1">
      <alignment horizontal="center" vertical="center"/>
      <protection/>
    </xf>
    <xf numFmtId="0" fontId="22" fillId="26" borderId="64" xfId="0" applyFont="1" applyFill="1" applyBorder="1" applyAlignment="1" applyProtection="1">
      <alignment horizontal="center" vertical="center"/>
      <protection/>
    </xf>
    <xf numFmtId="0" fontId="21" fillId="26" borderId="65" xfId="0" applyFont="1" applyFill="1" applyBorder="1" applyAlignment="1" applyProtection="1">
      <alignment horizontal="center" vertical="center" wrapText="1"/>
      <protection/>
    </xf>
    <xf numFmtId="0" fontId="21" fillId="26" borderId="64" xfId="0" applyFont="1" applyFill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59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30" fillId="0" borderId="4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2" fillId="0" borderId="66" xfId="0" applyFont="1" applyBorder="1" applyAlignment="1" applyProtection="1">
      <alignment horizontal="center" vertical="center"/>
      <protection/>
    </xf>
    <xf numFmtId="0" fontId="22" fillId="0" borderId="67" xfId="0" applyFont="1" applyBorder="1" applyAlignment="1" applyProtection="1">
      <alignment horizontal="center" vertical="center"/>
      <protection/>
    </xf>
    <xf numFmtId="0" fontId="22" fillId="0" borderId="68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29" fillId="0" borderId="69" xfId="0" applyFont="1" applyBorder="1" applyAlignment="1" applyProtection="1">
      <alignment horizontal="center" vertical="center"/>
      <protection/>
    </xf>
    <xf numFmtId="0" fontId="25" fillId="21" borderId="70" xfId="0" applyFont="1" applyFill="1" applyBorder="1" applyAlignment="1" applyProtection="1">
      <alignment horizontal="center" vertical="center"/>
      <protection locked="0"/>
    </xf>
    <xf numFmtId="0" fontId="25" fillId="21" borderId="71" xfId="0" applyFont="1" applyFill="1" applyBorder="1" applyAlignment="1" applyProtection="1">
      <alignment horizontal="center" vertical="center"/>
      <protection locked="0"/>
    </xf>
    <xf numFmtId="0" fontId="25" fillId="21" borderId="72" xfId="0" applyFont="1" applyFill="1" applyBorder="1" applyAlignment="1" applyProtection="1">
      <alignment horizontal="center" vertical="center"/>
      <protection locked="0"/>
    </xf>
    <xf numFmtId="0" fontId="25" fillId="21" borderId="73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36" fillId="0" borderId="0" xfId="0" applyFont="1" applyAlignment="1" applyProtection="1">
      <alignment horizontal="center" vertical="center"/>
      <protection/>
    </xf>
    <xf numFmtId="185" fontId="23" fillId="0" borderId="36" xfId="48" applyNumberFormat="1" applyFont="1" applyFill="1" applyBorder="1" applyAlignment="1" applyProtection="1">
      <alignment horizontal="center" vertical="center"/>
      <protection/>
    </xf>
    <xf numFmtId="185" fontId="23" fillId="0" borderId="37" xfId="48" applyNumberFormat="1" applyFont="1" applyFill="1" applyBorder="1" applyAlignment="1" applyProtection="1">
      <alignment horizontal="center" vertical="center"/>
      <protection/>
    </xf>
    <xf numFmtId="185" fontId="23" fillId="0" borderId="38" xfId="48" applyNumberFormat="1" applyFont="1" applyFill="1" applyBorder="1" applyAlignment="1" applyProtection="1">
      <alignment horizontal="center" vertical="center"/>
      <protection/>
    </xf>
    <xf numFmtId="185" fontId="23" fillId="0" borderId="39" xfId="48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top" wrapText="1"/>
      <protection/>
    </xf>
    <xf numFmtId="0" fontId="22" fillId="26" borderId="65" xfId="0" applyFont="1" applyFill="1" applyBorder="1" applyAlignment="1" applyProtection="1">
      <alignment horizontal="center" vertical="center"/>
      <protection/>
    </xf>
    <xf numFmtId="0" fontId="22" fillId="26" borderId="74" xfId="0" applyFont="1" applyFill="1" applyBorder="1" applyAlignment="1" applyProtection="1">
      <alignment horizontal="center" vertical="center"/>
      <protection/>
    </xf>
    <xf numFmtId="0" fontId="20" fillId="27" borderId="75" xfId="0" applyFont="1" applyFill="1" applyBorder="1" applyAlignment="1" applyProtection="1">
      <alignment horizontal="center" vertical="center" wrapText="1"/>
      <protection/>
    </xf>
    <xf numFmtId="0" fontId="20" fillId="27" borderId="76" xfId="0" applyFont="1" applyFill="1" applyBorder="1" applyAlignment="1" applyProtection="1">
      <alignment horizontal="center" vertical="center"/>
      <protection/>
    </xf>
    <xf numFmtId="0" fontId="20" fillId="27" borderId="77" xfId="0" applyFont="1" applyFill="1" applyBorder="1" applyAlignment="1" applyProtection="1">
      <alignment horizontal="center" vertical="center"/>
      <protection/>
    </xf>
    <xf numFmtId="0" fontId="20" fillId="27" borderId="78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20" fillId="27" borderId="0" xfId="0" applyFont="1" applyFill="1" applyBorder="1" applyAlignment="1" applyProtection="1">
      <alignment horizontal="center" vertical="center" wrapText="1"/>
      <protection/>
    </xf>
    <xf numFmtId="0" fontId="20" fillId="27" borderId="0" xfId="0" applyFont="1" applyFill="1" applyBorder="1" applyAlignment="1" applyProtection="1">
      <alignment horizontal="center" vertical="center"/>
      <protection/>
    </xf>
    <xf numFmtId="0" fontId="20" fillId="27" borderId="18" xfId="0" applyFont="1" applyFill="1" applyBorder="1" applyAlignment="1" applyProtection="1">
      <alignment horizontal="center" vertical="center"/>
      <protection/>
    </xf>
    <xf numFmtId="0" fontId="20" fillId="27" borderId="32" xfId="0" applyFont="1" applyFill="1" applyBorder="1" applyAlignment="1" applyProtection="1">
      <alignment horizontal="center" vertical="center"/>
      <protection/>
    </xf>
    <xf numFmtId="0" fontId="20" fillId="27" borderId="33" xfId="0" applyFont="1" applyFill="1" applyBorder="1" applyAlignment="1" applyProtection="1">
      <alignment horizontal="center" vertical="center"/>
      <protection/>
    </xf>
    <xf numFmtId="0" fontId="20" fillId="27" borderId="23" xfId="0" applyFont="1" applyFill="1" applyBorder="1" applyAlignment="1" applyProtection="1">
      <alignment horizontal="center" vertical="center"/>
      <protection/>
    </xf>
    <xf numFmtId="0" fontId="20" fillId="27" borderId="24" xfId="0" applyFont="1" applyFill="1" applyBorder="1" applyAlignment="1" applyProtection="1">
      <alignment horizontal="center" vertical="center"/>
      <protection/>
    </xf>
    <xf numFmtId="0" fontId="20" fillId="27" borderId="25" xfId="0" applyFont="1" applyFill="1" applyBorder="1" applyAlignment="1" applyProtection="1">
      <alignment horizontal="center" vertical="center"/>
      <protection/>
    </xf>
    <xf numFmtId="0" fontId="20" fillId="27" borderId="26" xfId="0" applyFont="1" applyFill="1" applyBorder="1" applyAlignment="1" applyProtection="1">
      <alignment horizontal="center" vertical="center"/>
      <protection/>
    </xf>
    <xf numFmtId="0" fontId="20" fillId="27" borderId="28" xfId="0" applyFont="1" applyFill="1" applyBorder="1" applyAlignment="1" applyProtection="1">
      <alignment horizontal="center" vertical="center"/>
      <protection/>
    </xf>
    <xf numFmtId="0" fontId="20" fillId="27" borderId="19" xfId="0" applyFont="1" applyFill="1" applyBorder="1" applyAlignment="1" applyProtection="1">
      <alignment horizontal="center" vertical="center"/>
      <protection/>
    </xf>
    <xf numFmtId="0" fontId="20" fillId="27" borderId="31" xfId="0" applyFont="1" applyFill="1" applyBorder="1" applyAlignment="1" applyProtection="1">
      <alignment horizontal="center" vertical="center"/>
      <protection/>
    </xf>
    <xf numFmtId="0" fontId="20" fillId="27" borderId="27" xfId="0" applyFont="1" applyFill="1" applyBorder="1" applyAlignment="1" applyProtection="1">
      <alignment horizontal="center" vertical="center"/>
      <protection/>
    </xf>
    <xf numFmtId="0" fontId="20" fillId="27" borderId="79" xfId="0" applyFont="1" applyFill="1" applyBorder="1" applyAlignment="1" applyProtection="1">
      <alignment horizontal="center" vertical="center"/>
      <protection/>
    </xf>
    <xf numFmtId="0" fontId="20" fillId="27" borderId="80" xfId="0" applyFont="1" applyFill="1" applyBorder="1" applyAlignment="1" applyProtection="1">
      <alignment horizontal="center" vertical="center"/>
      <protection/>
    </xf>
    <xf numFmtId="0" fontId="20" fillId="27" borderId="81" xfId="0" applyFont="1" applyFill="1" applyBorder="1" applyAlignment="1" applyProtection="1">
      <alignment horizontal="center" vertical="center"/>
      <protection/>
    </xf>
    <xf numFmtId="0" fontId="20" fillId="27" borderId="82" xfId="0" applyFont="1" applyFill="1" applyBorder="1" applyAlignment="1" applyProtection="1">
      <alignment horizontal="center" vertical="center"/>
      <protection/>
    </xf>
    <xf numFmtId="0" fontId="20" fillId="27" borderId="55" xfId="0" applyFont="1" applyFill="1" applyBorder="1" applyAlignment="1" applyProtection="1">
      <alignment horizontal="center" vertical="center" wrapText="1"/>
      <protection/>
    </xf>
    <xf numFmtId="0" fontId="20" fillId="27" borderId="83" xfId="0" applyFont="1" applyFill="1" applyBorder="1" applyAlignment="1" applyProtection="1">
      <alignment horizontal="center" vertical="center"/>
      <protection/>
    </xf>
    <xf numFmtId="0" fontId="20" fillId="27" borderId="26" xfId="0" applyFont="1" applyFill="1" applyBorder="1" applyAlignment="1" applyProtection="1">
      <alignment horizontal="center" vertical="center" wrapText="1"/>
      <protection/>
    </xf>
    <xf numFmtId="0" fontId="20" fillId="27" borderId="84" xfId="0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29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3825" y="314325"/>
          <a:ext cx="5324475" cy="5581650"/>
        </a:xfrm>
        <a:prstGeom prst="roundRect">
          <a:avLst/>
        </a:prstGeom>
        <a:noFill/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304800</xdr:rowOff>
    </xdr:from>
    <xdr:to>
      <xdr:col>24</xdr:col>
      <xdr:colOff>19050</xdr:colOff>
      <xdr:row>28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5591175" y="304800"/>
          <a:ext cx="5324475" cy="5581650"/>
        </a:xfrm>
        <a:prstGeom prst="roundRect">
          <a:avLst/>
        </a:prstGeom>
        <a:noFill/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8</xdr:row>
      <xdr:rowOff>38100</xdr:rowOff>
    </xdr:from>
    <xdr:to>
      <xdr:col>11</xdr:col>
      <xdr:colOff>180975</xdr:colOff>
      <xdr:row>9</xdr:row>
      <xdr:rowOff>133350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4857750" y="1590675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22</xdr:col>
      <xdr:colOff>238125</xdr:colOff>
      <xdr:row>8</xdr:row>
      <xdr:rowOff>38100</xdr:rowOff>
    </xdr:from>
    <xdr:to>
      <xdr:col>23</xdr:col>
      <xdr:colOff>228600</xdr:colOff>
      <xdr:row>9</xdr:row>
      <xdr:rowOff>161925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10306050" y="1590675"/>
          <a:ext cx="5143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10</xdr:col>
      <xdr:colOff>219075</xdr:colOff>
      <xdr:row>18</xdr:row>
      <xdr:rowOff>161925</xdr:rowOff>
    </xdr:from>
    <xdr:to>
      <xdr:col>11</xdr:col>
      <xdr:colOff>0</xdr:colOff>
      <xdr:row>20</xdr:row>
      <xdr:rowOff>0</xdr:rowOff>
    </xdr:to>
    <xdr:sp>
      <xdr:nvSpPr>
        <xdr:cNvPr id="5" name="Text Box 51"/>
        <xdr:cNvSpPr txBox="1">
          <a:spLocks noChangeArrowheads="1"/>
        </xdr:cNvSpPr>
      </xdr:nvSpPr>
      <xdr:spPr>
        <a:xfrm>
          <a:off x="4838700" y="39909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※3</a:t>
          </a:r>
        </a:p>
      </xdr:txBody>
    </xdr:sp>
    <xdr:clientData/>
  </xdr:twoCellAnchor>
  <xdr:twoCellAnchor>
    <xdr:from>
      <xdr:col>22</xdr:col>
      <xdr:colOff>219075</xdr:colOff>
      <xdr:row>18</xdr:row>
      <xdr:rowOff>161925</xdr:rowOff>
    </xdr:from>
    <xdr:to>
      <xdr:col>23</xdr:col>
      <xdr:colOff>0</xdr:colOff>
      <xdr:row>20</xdr:row>
      <xdr:rowOff>0</xdr:rowOff>
    </xdr:to>
    <xdr:sp>
      <xdr:nvSpPr>
        <xdr:cNvPr id="6" name="Text Box 52"/>
        <xdr:cNvSpPr txBox="1">
          <a:spLocks noChangeArrowheads="1"/>
        </xdr:cNvSpPr>
      </xdr:nvSpPr>
      <xdr:spPr>
        <a:xfrm>
          <a:off x="10287000" y="39909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※3</a:t>
          </a:r>
        </a:p>
      </xdr:txBody>
    </xdr:sp>
    <xdr:clientData/>
  </xdr:twoCellAnchor>
  <xdr:twoCellAnchor>
    <xdr:from>
      <xdr:col>22</xdr:col>
      <xdr:colOff>314325</xdr:colOff>
      <xdr:row>15</xdr:row>
      <xdr:rowOff>0</xdr:rowOff>
    </xdr:from>
    <xdr:to>
      <xdr:col>24</xdr:col>
      <xdr:colOff>0</xdr:colOff>
      <xdr:row>16</xdr:row>
      <xdr:rowOff>123825</xdr:rowOff>
    </xdr:to>
    <xdr:sp>
      <xdr:nvSpPr>
        <xdr:cNvPr id="7" name="Text Box 131"/>
        <xdr:cNvSpPr txBox="1">
          <a:spLocks noChangeArrowheads="1"/>
        </xdr:cNvSpPr>
      </xdr:nvSpPr>
      <xdr:spPr>
        <a:xfrm>
          <a:off x="10382250" y="3162300"/>
          <a:ext cx="5143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SheetLayoutView="100" zoomScalePageLayoutView="0" workbookViewId="0" topLeftCell="A1">
      <selection activeCell="F15" sqref="F15:G16"/>
    </sheetView>
  </sheetViews>
  <sheetFormatPr defaultColWidth="9.00390625" defaultRowHeight="13.5"/>
  <cols>
    <col min="1" max="1" width="1.625" style="1" customWidth="1"/>
    <col min="2" max="2" width="4.00390625" style="1" customWidth="1"/>
    <col min="3" max="11" width="6.875" style="1" customWidth="1"/>
    <col min="12" max="12" width="4.00390625" style="1" customWidth="1"/>
    <col min="13" max="13" width="1.625" style="1" customWidth="1"/>
    <col min="14" max="14" width="4.00390625" style="1" customWidth="1"/>
    <col min="15" max="23" width="6.875" style="1" customWidth="1"/>
    <col min="24" max="24" width="4.00390625" style="1" customWidth="1"/>
    <col min="25" max="25" width="1.625" style="1" customWidth="1"/>
    <col min="26" max="16384" width="9.00390625" style="1" customWidth="1"/>
  </cols>
  <sheetData>
    <row r="1" spans="1:25" ht="24.75" customHeight="1">
      <c r="A1" s="258" t="s">
        <v>59</v>
      </c>
      <c r="B1" s="133"/>
      <c r="W1" s="134" t="s">
        <v>58</v>
      </c>
      <c r="X1" s="134"/>
      <c r="Y1" s="134"/>
    </row>
    <row r="2" ht="13.5">
      <c r="H2" s="44"/>
    </row>
    <row r="4" spans="2:25" ht="13.5" customHeight="1">
      <c r="B4" s="2"/>
      <c r="C4" s="222" t="s">
        <v>56</v>
      </c>
      <c r="D4" s="222"/>
      <c r="E4" s="222"/>
      <c r="F4" s="222"/>
      <c r="G4" s="222"/>
      <c r="H4" s="222"/>
      <c r="I4" s="222"/>
      <c r="J4" s="222"/>
      <c r="K4" s="222"/>
      <c r="L4" s="2"/>
      <c r="M4" s="2"/>
      <c r="N4" s="224" t="s">
        <v>57</v>
      </c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"/>
    </row>
    <row r="5" spans="2:25" ht="13.5" customHeight="1">
      <c r="B5" s="2"/>
      <c r="C5" s="222"/>
      <c r="D5" s="222"/>
      <c r="E5" s="222"/>
      <c r="F5" s="222"/>
      <c r="G5" s="222"/>
      <c r="H5" s="222"/>
      <c r="I5" s="222"/>
      <c r="J5" s="222"/>
      <c r="K5" s="222"/>
      <c r="L5" s="2"/>
      <c r="M5" s="2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"/>
    </row>
    <row r="6" spans="2:25" ht="13.5" customHeight="1">
      <c r="B6" s="2"/>
      <c r="C6" s="223" t="s">
        <v>47</v>
      </c>
      <c r="D6" s="223"/>
      <c r="E6" s="223"/>
      <c r="F6" s="223"/>
      <c r="G6" s="223"/>
      <c r="H6" s="223"/>
      <c r="I6" s="223"/>
      <c r="J6" s="223"/>
      <c r="K6" s="223"/>
      <c r="L6" s="3"/>
      <c r="M6" s="3"/>
      <c r="N6" s="2"/>
      <c r="O6" s="223" t="s">
        <v>48</v>
      </c>
      <c r="P6" s="223"/>
      <c r="Q6" s="223"/>
      <c r="R6" s="223"/>
      <c r="S6" s="223"/>
      <c r="T6" s="223"/>
      <c r="U6" s="223"/>
      <c r="V6" s="223"/>
      <c r="W6" s="223"/>
      <c r="X6" s="3"/>
      <c r="Y6" s="3"/>
    </row>
    <row r="7" spans="2:25" ht="15.75" customHeight="1">
      <c r="B7" s="2"/>
      <c r="C7" s="223"/>
      <c r="D7" s="223"/>
      <c r="E7" s="223"/>
      <c r="F7" s="223"/>
      <c r="G7" s="223"/>
      <c r="H7" s="223"/>
      <c r="I7" s="223"/>
      <c r="J7" s="223"/>
      <c r="K7" s="223"/>
      <c r="L7" s="3"/>
      <c r="M7" s="3"/>
      <c r="N7" s="2"/>
      <c r="O7" s="223"/>
      <c r="P7" s="223"/>
      <c r="Q7" s="223"/>
      <c r="R7" s="223"/>
      <c r="S7" s="223"/>
      <c r="T7" s="223"/>
      <c r="U7" s="223"/>
      <c r="V7" s="223"/>
      <c r="W7" s="223"/>
      <c r="X7" s="3"/>
      <c r="Y7" s="3"/>
    </row>
    <row r="8" spans="2:25" ht="14.25" thickBot="1">
      <c r="B8" s="2"/>
      <c r="C8" s="223"/>
      <c r="D8" s="223"/>
      <c r="E8" s="223"/>
      <c r="F8" s="223"/>
      <c r="G8" s="223"/>
      <c r="H8" s="223"/>
      <c r="I8" s="223"/>
      <c r="J8" s="223"/>
      <c r="K8" s="2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18" customHeight="1">
      <c r="B9" s="2"/>
      <c r="C9" s="160" t="s">
        <v>15</v>
      </c>
      <c r="D9" s="160"/>
      <c r="E9" s="217"/>
      <c r="F9" s="218"/>
      <c r="G9" s="219"/>
      <c r="H9" s="4"/>
      <c r="I9" s="142" t="s">
        <v>34</v>
      </c>
      <c r="J9" s="142"/>
      <c r="K9" s="142"/>
      <c r="L9" s="2"/>
      <c r="M9" s="2"/>
      <c r="N9" s="2"/>
      <c r="O9" s="160" t="s">
        <v>15</v>
      </c>
      <c r="P9" s="160"/>
      <c r="Q9" s="217"/>
      <c r="R9" s="218"/>
      <c r="S9" s="219"/>
      <c r="T9" s="4"/>
      <c r="U9" s="142" t="s">
        <v>34</v>
      </c>
      <c r="V9" s="142"/>
      <c r="W9" s="142"/>
      <c r="X9" s="2"/>
      <c r="Y9" s="2"/>
    </row>
    <row r="10" spans="2:25" ht="18" customHeight="1" thickBot="1">
      <c r="B10" s="2"/>
      <c r="C10" s="160"/>
      <c r="D10" s="160"/>
      <c r="E10" s="217"/>
      <c r="F10" s="220"/>
      <c r="G10" s="221"/>
      <c r="H10" s="4"/>
      <c r="I10" s="142"/>
      <c r="J10" s="142"/>
      <c r="K10" s="142"/>
      <c r="L10" s="5"/>
      <c r="M10" s="5"/>
      <c r="N10" s="2"/>
      <c r="O10" s="160"/>
      <c r="P10" s="160"/>
      <c r="Q10" s="217"/>
      <c r="R10" s="220"/>
      <c r="S10" s="221"/>
      <c r="T10" s="4"/>
      <c r="U10" s="142"/>
      <c r="V10" s="142"/>
      <c r="W10" s="142"/>
      <c r="X10" s="5"/>
      <c r="Y10" s="5"/>
    </row>
    <row r="11" spans="2:25" ht="18" customHeight="1" thickBot="1">
      <c r="B11" s="2"/>
      <c r="C11" s="6"/>
      <c r="D11" s="6"/>
      <c r="E11" s="6"/>
      <c r="F11" s="2"/>
      <c r="G11" s="2"/>
      <c r="H11" s="2"/>
      <c r="I11" s="9"/>
      <c r="J11" s="9"/>
      <c r="K11" s="2"/>
      <c r="L11" s="5"/>
      <c r="M11" s="5"/>
      <c r="N11" s="2"/>
      <c r="O11" s="6"/>
      <c r="P11" s="6"/>
      <c r="Q11" s="6"/>
      <c r="R11" s="2"/>
      <c r="S11" s="2"/>
      <c r="T11" s="2"/>
      <c r="U11" s="9"/>
      <c r="V11" s="9"/>
      <c r="W11" s="2"/>
      <c r="X11" s="5"/>
      <c r="Y11" s="5"/>
    </row>
    <row r="12" spans="2:25" ht="18" customHeight="1">
      <c r="B12" s="2"/>
      <c r="C12" s="159" t="s">
        <v>26</v>
      </c>
      <c r="D12" s="159"/>
      <c r="E12" s="160"/>
      <c r="F12" s="155"/>
      <c r="G12" s="156"/>
      <c r="H12" s="2"/>
      <c r="I12" s="152" t="s">
        <v>38</v>
      </c>
      <c r="J12" s="152"/>
      <c r="K12" s="152"/>
      <c r="L12" s="152"/>
      <c r="M12" s="5"/>
      <c r="N12" s="2"/>
      <c r="O12" s="159" t="s">
        <v>27</v>
      </c>
      <c r="P12" s="159"/>
      <c r="Q12" s="160"/>
      <c r="R12" s="155"/>
      <c r="S12" s="156"/>
      <c r="T12" s="2"/>
      <c r="U12" s="209" t="s">
        <v>35</v>
      </c>
      <c r="V12" s="210"/>
      <c r="W12" s="210"/>
      <c r="X12" s="210"/>
      <c r="Y12" s="5"/>
    </row>
    <row r="13" spans="2:25" ht="18" customHeight="1" thickBot="1">
      <c r="B13" s="2"/>
      <c r="C13" s="159"/>
      <c r="D13" s="159"/>
      <c r="E13" s="160"/>
      <c r="F13" s="157"/>
      <c r="G13" s="158"/>
      <c r="H13" s="8" t="s">
        <v>30</v>
      </c>
      <c r="I13" s="152"/>
      <c r="J13" s="152"/>
      <c r="K13" s="152"/>
      <c r="L13" s="152"/>
      <c r="M13" s="5"/>
      <c r="N13" s="2"/>
      <c r="O13" s="159"/>
      <c r="P13" s="159"/>
      <c r="Q13" s="160"/>
      <c r="R13" s="157"/>
      <c r="S13" s="158"/>
      <c r="T13" s="8" t="s">
        <v>30</v>
      </c>
      <c r="U13" s="210"/>
      <c r="V13" s="210"/>
      <c r="W13" s="210"/>
      <c r="X13" s="210"/>
      <c r="Y13" s="5"/>
    </row>
    <row r="14" spans="2:25" ht="18.75" customHeight="1" thickBot="1">
      <c r="B14" s="2"/>
      <c r="C14" s="216" t="s">
        <v>31</v>
      </c>
      <c r="D14" s="216"/>
      <c r="E14" s="216"/>
      <c r="F14" s="2"/>
      <c r="G14" s="2"/>
      <c r="H14" s="2"/>
      <c r="I14" s="229" t="s">
        <v>39</v>
      </c>
      <c r="J14" s="229"/>
      <c r="K14" s="229"/>
      <c r="L14" s="34"/>
      <c r="M14" s="5"/>
      <c r="N14" s="2"/>
      <c r="O14" s="2"/>
      <c r="P14" s="2"/>
      <c r="Q14" s="2"/>
      <c r="R14" s="154" t="s">
        <v>40</v>
      </c>
      <c r="S14" s="154"/>
      <c r="T14" s="154"/>
      <c r="U14" s="154"/>
      <c r="V14" s="154"/>
      <c r="W14" s="154"/>
      <c r="X14" s="5"/>
      <c r="Y14" s="5"/>
    </row>
    <row r="15" spans="2:25" ht="18" customHeight="1">
      <c r="B15" s="2"/>
      <c r="C15" s="160" t="s">
        <v>18</v>
      </c>
      <c r="D15" s="160"/>
      <c r="E15" s="160"/>
      <c r="F15" s="155"/>
      <c r="G15" s="161"/>
      <c r="H15" s="2"/>
      <c r="I15" s="153" t="s">
        <v>37</v>
      </c>
      <c r="J15" s="153"/>
      <c r="K15" s="153"/>
      <c r="L15" s="153"/>
      <c r="M15" s="5"/>
      <c r="N15" s="2"/>
      <c r="O15" s="160" t="s">
        <v>32</v>
      </c>
      <c r="P15" s="160"/>
      <c r="Q15" s="160"/>
      <c r="R15" s="225">
        <f>IF(R43&gt;=5730000,5730000,R43)</f>
        <v>0</v>
      </c>
      <c r="S15" s="226"/>
      <c r="T15" s="2"/>
      <c r="U15" s="192" t="s">
        <v>36</v>
      </c>
      <c r="V15" s="192"/>
      <c r="W15" s="192"/>
      <c r="X15" s="192"/>
      <c r="Y15" s="5"/>
    </row>
    <row r="16" spans="2:25" ht="18" customHeight="1" thickBot="1">
      <c r="B16" s="2"/>
      <c r="C16" s="160"/>
      <c r="D16" s="160"/>
      <c r="E16" s="160"/>
      <c r="F16" s="162"/>
      <c r="G16" s="163"/>
      <c r="H16" s="8" t="s">
        <v>4</v>
      </c>
      <c r="I16" s="153"/>
      <c r="J16" s="153"/>
      <c r="K16" s="153"/>
      <c r="L16" s="153"/>
      <c r="M16" s="5"/>
      <c r="N16" s="2"/>
      <c r="O16" s="160"/>
      <c r="P16" s="160"/>
      <c r="Q16" s="160"/>
      <c r="R16" s="227"/>
      <c r="S16" s="228"/>
      <c r="T16" s="8" t="s">
        <v>4</v>
      </c>
      <c r="U16" s="192"/>
      <c r="V16" s="192"/>
      <c r="W16" s="192"/>
      <c r="X16" s="192"/>
      <c r="Y16" s="5"/>
    </row>
    <row r="17" spans="2:25" ht="20.25" customHeight="1" thickBot="1">
      <c r="B17" s="2"/>
      <c r="C17" s="2"/>
      <c r="D17" s="2"/>
      <c r="E17" s="35"/>
      <c r="F17" s="143" t="s">
        <v>40</v>
      </c>
      <c r="G17" s="143"/>
      <c r="H17" s="143"/>
      <c r="I17" s="143"/>
      <c r="J17" s="143"/>
      <c r="K17" s="143"/>
      <c r="L17" s="5"/>
      <c r="M17" s="5"/>
      <c r="N17" s="2"/>
      <c r="O17" s="2"/>
      <c r="P17" s="2"/>
      <c r="Q17" s="36"/>
      <c r="R17" s="144"/>
      <c r="S17" s="144"/>
      <c r="T17" s="144"/>
      <c r="U17" s="144"/>
      <c r="V17" s="144"/>
      <c r="W17" s="144"/>
      <c r="X17" s="5"/>
      <c r="Y17" s="5"/>
    </row>
    <row r="18" spans="2:25" ht="14.25" thickBot="1">
      <c r="B18" s="2"/>
      <c r="C18" s="149" t="s">
        <v>16</v>
      </c>
      <c r="D18" s="150"/>
      <c r="E18" s="150"/>
      <c r="F18" s="150"/>
      <c r="G18" s="150"/>
      <c r="H18" s="150"/>
      <c r="I18" s="150"/>
      <c r="J18" s="150"/>
      <c r="K18" s="151"/>
      <c r="L18" s="5"/>
      <c r="M18" s="5"/>
      <c r="N18" s="2"/>
      <c r="O18" s="149" t="s">
        <v>16</v>
      </c>
      <c r="P18" s="150"/>
      <c r="Q18" s="150"/>
      <c r="R18" s="150"/>
      <c r="S18" s="150"/>
      <c r="T18" s="150"/>
      <c r="U18" s="150"/>
      <c r="V18" s="150"/>
      <c r="W18" s="151"/>
      <c r="X18" s="5"/>
      <c r="Y18" s="5"/>
    </row>
    <row r="19" spans="2:25" ht="13.5">
      <c r="B19" s="7"/>
      <c r="C19" s="203"/>
      <c r="D19" s="204"/>
      <c r="E19" s="205"/>
      <c r="F19" s="213" t="s">
        <v>17</v>
      </c>
      <c r="G19" s="214"/>
      <c r="H19" s="214"/>
      <c r="I19" s="214"/>
      <c r="J19" s="214"/>
      <c r="K19" s="215"/>
      <c r="L19" s="5"/>
      <c r="M19" s="5"/>
      <c r="N19" s="7"/>
      <c r="O19" s="203"/>
      <c r="P19" s="204"/>
      <c r="Q19" s="205"/>
      <c r="R19" s="213" t="s">
        <v>17</v>
      </c>
      <c r="S19" s="214"/>
      <c r="T19" s="214"/>
      <c r="U19" s="214"/>
      <c r="V19" s="214"/>
      <c r="W19" s="215"/>
      <c r="X19" s="5"/>
      <c r="Y19" s="5"/>
    </row>
    <row r="20" spans="2:28" ht="30" customHeight="1">
      <c r="B20" s="7"/>
      <c r="C20" s="206"/>
      <c r="D20" s="207"/>
      <c r="E20" s="208"/>
      <c r="F20" s="199" t="s">
        <v>13</v>
      </c>
      <c r="G20" s="200"/>
      <c r="H20" s="201" t="s">
        <v>24</v>
      </c>
      <c r="I20" s="202"/>
      <c r="J20" s="230" t="s">
        <v>14</v>
      </c>
      <c r="K20" s="231"/>
      <c r="L20" s="5"/>
      <c r="M20" s="5"/>
      <c r="N20" s="7"/>
      <c r="O20" s="206"/>
      <c r="P20" s="207"/>
      <c r="Q20" s="208"/>
      <c r="R20" s="199" t="s">
        <v>13</v>
      </c>
      <c r="S20" s="200"/>
      <c r="T20" s="201" t="s">
        <v>24</v>
      </c>
      <c r="U20" s="202"/>
      <c r="V20" s="230" t="s">
        <v>14</v>
      </c>
      <c r="W20" s="231"/>
      <c r="X20" s="5"/>
      <c r="Y20" s="5"/>
      <c r="AA20" s="119"/>
      <c r="AB20" s="119"/>
    </row>
    <row r="21" spans="2:28" ht="14.25">
      <c r="B21" s="2"/>
      <c r="C21" s="180" t="s">
        <v>11</v>
      </c>
      <c r="D21" s="195">
        <f>IF($F$9=2,ROUNDDOWN(($F$43*31/1000)+($F$43*8/1000)+($F$43*8.5/1000),-1),ROUNDDOWN(($F$43*31/1000)+($F$43*8/1000),-1))</f>
        <v>0</v>
      </c>
      <c r="E21" s="183"/>
      <c r="F21" s="186">
        <f>D21-H21-J21</f>
        <v>0</v>
      </c>
      <c r="G21" s="187"/>
      <c r="H21" s="190">
        <f>ROUNDDOWN($F$43*8/1000,0)</f>
        <v>0</v>
      </c>
      <c r="I21" s="187"/>
      <c r="J21" s="190">
        <f>IF($F$9=2,ROUNDDOWN($F$43*8.5/1000,0),0)</f>
        <v>0</v>
      </c>
      <c r="K21" s="193"/>
      <c r="L21" s="2"/>
      <c r="M21" s="2"/>
      <c r="N21" s="2"/>
      <c r="O21" s="180" t="s">
        <v>11</v>
      </c>
      <c r="P21" s="195">
        <f>IF($R$9=2,ROUNDDOWN(($R$15*31/1000)+($R$15*8/1000)+($R$15*8.5/1000),-1),ROUNDDOWN(($R$15*31/1000)+($R$15*8/1000),-1))</f>
        <v>0</v>
      </c>
      <c r="Q21" s="183"/>
      <c r="R21" s="186">
        <f>P21-T21-V21</f>
        <v>0</v>
      </c>
      <c r="S21" s="187"/>
      <c r="T21" s="190">
        <f>ROUNDDOWN($R$15*8/1000,0)</f>
        <v>0</v>
      </c>
      <c r="U21" s="187"/>
      <c r="V21" s="190">
        <f>IF($R$9=2,ROUNDDOWN($R$15*8.5/1000,0),0)</f>
        <v>0</v>
      </c>
      <c r="W21" s="193"/>
      <c r="X21" s="2"/>
      <c r="Y21" s="2"/>
      <c r="AA21" s="118"/>
      <c r="AB21" s="118"/>
    </row>
    <row r="22" spans="2:28" ht="13.5" customHeight="1">
      <c r="B22" s="2"/>
      <c r="C22" s="181"/>
      <c r="D22" s="196"/>
      <c r="E22" s="185"/>
      <c r="F22" s="188"/>
      <c r="G22" s="189"/>
      <c r="H22" s="191"/>
      <c r="I22" s="189"/>
      <c r="J22" s="191"/>
      <c r="K22" s="194"/>
      <c r="L22" s="5"/>
      <c r="M22" s="5"/>
      <c r="N22" s="2"/>
      <c r="O22" s="181"/>
      <c r="P22" s="196"/>
      <c r="Q22" s="185"/>
      <c r="R22" s="188"/>
      <c r="S22" s="189"/>
      <c r="T22" s="191"/>
      <c r="U22" s="189"/>
      <c r="V22" s="191"/>
      <c r="W22" s="194"/>
      <c r="X22" s="5"/>
      <c r="Y22" s="5"/>
      <c r="AA22" s="118"/>
      <c r="AB22" s="118"/>
    </row>
    <row r="23" spans="2:28" ht="13.5" customHeight="1">
      <c r="B23" s="2"/>
      <c r="C23" s="180" t="s">
        <v>12</v>
      </c>
      <c r="D23" s="182">
        <f>IF($F$9=2,ROUNDDOWN(($F$43*41/1000)+($F$43*11/1000)+($F$43*8.5/1000),-1),ROUNDDOWN(($F$43*41/1000)+($F$43*11/1000),-1))</f>
        <v>0</v>
      </c>
      <c r="E23" s="183">
        <f>D23-F23-G23</f>
        <v>0</v>
      </c>
      <c r="F23" s="186">
        <f>D23-H23-J23</f>
        <v>0</v>
      </c>
      <c r="G23" s="187">
        <f>IF(D17=2,#REF!*6/1000,0)</f>
        <v>0</v>
      </c>
      <c r="H23" s="190">
        <f>ROUNDDOWN($F$43*11/1000,0)</f>
        <v>0</v>
      </c>
      <c r="I23" s="187">
        <f>H23-J23-K23</f>
        <v>0</v>
      </c>
      <c r="J23" s="197">
        <f>IF($F$9=2,ROUNDDOWN($F$43*8.5/1000,0),0)</f>
        <v>0</v>
      </c>
      <c r="K23" s="193">
        <f>IF(H17=2,#REF!*6/1000,0)</f>
        <v>0</v>
      </c>
      <c r="L23" s="5"/>
      <c r="M23" s="5"/>
      <c r="N23" s="2"/>
      <c r="O23" s="180" t="s">
        <v>12</v>
      </c>
      <c r="P23" s="182">
        <f>IF($R$9=2,ROUNDDOWN(($R$15*41/1000)+($R$15*11/1000)+($R$15*8.5/1000),-1),ROUNDDOWN(($R$15*41/1000)+($R$15*11/1000),-1))</f>
        <v>0</v>
      </c>
      <c r="Q23" s="183">
        <f>P23-R23-S23</f>
        <v>0</v>
      </c>
      <c r="R23" s="186">
        <f>P23-T23-V23</f>
        <v>0</v>
      </c>
      <c r="S23" s="187">
        <f>IF(P17=2,#REF!*6/1000,0)</f>
        <v>0</v>
      </c>
      <c r="T23" s="190">
        <f>ROUNDDOWN($R$15*11/1000,0)</f>
        <v>0</v>
      </c>
      <c r="U23" s="187">
        <f>T23-V23-W23</f>
        <v>0</v>
      </c>
      <c r="V23" s="197">
        <f>IF($R$9=2,ROUNDDOWN($R$15*8.5/1000,0),0)</f>
        <v>0</v>
      </c>
      <c r="W23" s="193">
        <f>IF(T17=2,#REF!*6/1000,0)</f>
        <v>0</v>
      </c>
      <c r="X23" s="5"/>
      <c r="Y23" s="5"/>
      <c r="AA23" s="118"/>
      <c r="AB23" s="118"/>
    </row>
    <row r="24" spans="2:28" ht="13.5" customHeight="1">
      <c r="B24" s="2"/>
      <c r="C24" s="181"/>
      <c r="D24" s="184" t="e">
        <f>ROUNDDOWN((#REF!*40/1000)+F24+G24,-1)</f>
        <v>#REF!</v>
      </c>
      <c r="E24" s="185" t="e">
        <f>D24-F24-G24</f>
        <v>#REF!</v>
      </c>
      <c r="F24" s="188" t="e">
        <f>#REF!*11/1000</f>
        <v>#REF!</v>
      </c>
      <c r="G24" s="189">
        <f>IF(D17=2,#REF!*6/1000,0)</f>
        <v>0</v>
      </c>
      <c r="H24" s="191" t="e">
        <f>ROUNDDOWN((#REF!*40/1000)+J24+K24,-1)</f>
        <v>#REF!</v>
      </c>
      <c r="I24" s="189" t="e">
        <f>H24-J24-K24</f>
        <v>#REF!</v>
      </c>
      <c r="J24" s="198" t="e">
        <f>#REF!*11/1000</f>
        <v>#REF!</v>
      </c>
      <c r="K24" s="194">
        <f>IF(H17=2,#REF!*6/1000,0)</f>
        <v>0</v>
      </c>
      <c r="L24" s="5"/>
      <c r="M24" s="5"/>
      <c r="N24" s="2"/>
      <c r="O24" s="181"/>
      <c r="P24" s="184" t="e">
        <f>ROUNDDOWN((#REF!*40/1000)+R24+S24,-1)</f>
        <v>#REF!</v>
      </c>
      <c r="Q24" s="185" t="e">
        <f>P24-R24-S24</f>
        <v>#REF!</v>
      </c>
      <c r="R24" s="188" t="e">
        <f>#REF!*11/1000</f>
        <v>#REF!</v>
      </c>
      <c r="S24" s="189">
        <f>IF(P17=2,#REF!*6/1000,0)</f>
        <v>0</v>
      </c>
      <c r="T24" s="191" t="e">
        <f>ROUNDDOWN((#REF!*40/1000)+V24+W24,-1)</f>
        <v>#REF!</v>
      </c>
      <c r="U24" s="189" t="e">
        <f>T24-V24-W24</f>
        <v>#REF!</v>
      </c>
      <c r="V24" s="198" t="e">
        <f>#REF!*11/1000</f>
        <v>#REF!</v>
      </c>
      <c r="W24" s="194">
        <f>IF(T17=2,#REF!*6/1000,0)</f>
        <v>0</v>
      </c>
      <c r="X24" s="5"/>
      <c r="Y24" s="5"/>
      <c r="AA24" s="118"/>
      <c r="AB24" s="118"/>
    </row>
    <row r="25" spans="2:28" ht="13.5" customHeight="1">
      <c r="B25" s="2"/>
      <c r="C25" s="168" t="s">
        <v>7</v>
      </c>
      <c r="D25" s="170">
        <f>D21+D23</f>
        <v>0</v>
      </c>
      <c r="E25" s="171" t="e">
        <f>D25-F25-G25</f>
        <v>#REF!</v>
      </c>
      <c r="F25" s="174">
        <f>F21+F23</f>
        <v>0</v>
      </c>
      <c r="G25" s="175" t="e">
        <f>IF(#REF!=2,#REF!*6/1000,0)</f>
        <v>#REF!</v>
      </c>
      <c r="H25" s="178">
        <f>H21+H23</f>
        <v>0</v>
      </c>
      <c r="I25" s="175" t="e">
        <f>H25-J25-K25</f>
        <v>#REF!</v>
      </c>
      <c r="J25" s="164">
        <f>J21+J23</f>
        <v>0</v>
      </c>
      <c r="K25" s="165" t="e">
        <f>IF(#REF!=2,#REF!*6/1000,0)</f>
        <v>#REF!</v>
      </c>
      <c r="L25" s="5"/>
      <c r="M25" s="5"/>
      <c r="N25" s="2"/>
      <c r="O25" s="168" t="s">
        <v>7</v>
      </c>
      <c r="P25" s="170">
        <f>P21+P23</f>
        <v>0</v>
      </c>
      <c r="Q25" s="171" t="e">
        <f>P25-R25-S25</f>
        <v>#REF!</v>
      </c>
      <c r="R25" s="174">
        <f>R21+R23</f>
        <v>0</v>
      </c>
      <c r="S25" s="175" t="e">
        <f>IF(#REF!=2,#REF!*6/1000,0)</f>
        <v>#REF!</v>
      </c>
      <c r="T25" s="178">
        <f>T21+T23</f>
        <v>0</v>
      </c>
      <c r="U25" s="175" t="e">
        <f>T25-V25-W25</f>
        <v>#REF!</v>
      </c>
      <c r="V25" s="164">
        <f>V21+V23</f>
        <v>0</v>
      </c>
      <c r="W25" s="165" t="e">
        <f>IF(#REF!=2,#REF!*6/1000,0)</f>
        <v>#REF!</v>
      </c>
      <c r="X25" s="5"/>
      <c r="Y25" s="5"/>
      <c r="AA25" s="119"/>
      <c r="AB25" s="119"/>
    </row>
    <row r="26" spans="2:25" ht="14.25" thickBot="1">
      <c r="B26" s="2"/>
      <c r="C26" s="169"/>
      <c r="D26" s="172" t="e">
        <f aca="true" t="shared" si="0" ref="D26:K26">D24+D25</f>
        <v>#REF!</v>
      </c>
      <c r="E26" s="173" t="e">
        <f t="shared" si="0"/>
        <v>#REF!</v>
      </c>
      <c r="F26" s="176" t="e">
        <f t="shared" si="0"/>
        <v>#REF!</v>
      </c>
      <c r="G26" s="177" t="e">
        <f t="shared" si="0"/>
        <v>#REF!</v>
      </c>
      <c r="H26" s="179" t="e">
        <f t="shared" si="0"/>
        <v>#REF!</v>
      </c>
      <c r="I26" s="177" t="e">
        <f t="shared" si="0"/>
        <v>#REF!</v>
      </c>
      <c r="J26" s="166" t="e">
        <f t="shared" si="0"/>
        <v>#REF!</v>
      </c>
      <c r="K26" s="167" t="e">
        <f t="shared" si="0"/>
        <v>#REF!</v>
      </c>
      <c r="L26" s="5"/>
      <c r="M26" s="5"/>
      <c r="N26" s="2"/>
      <c r="O26" s="169"/>
      <c r="P26" s="172" t="e">
        <f aca="true" t="shared" si="1" ref="P26:W26">P24+P25</f>
        <v>#REF!</v>
      </c>
      <c r="Q26" s="173" t="e">
        <f t="shared" si="1"/>
        <v>#REF!</v>
      </c>
      <c r="R26" s="176" t="e">
        <f t="shared" si="1"/>
        <v>#REF!</v>
      </c>
      <c r="S26" s="177" t="e">
        <f t="shared" si="1"/>
        <v>#REF!</v>
      </c>
      <c r="T26" s="179" t="e">
        <f t="shared" si="1"/>
        <v>#REF!</v>
      </c>
      <c r="U26" s="177" t="e">
        <f t="shared" si="1"/>
        <v>#REF!</v>
      </c>
      <c r="V26" s="166" t="e">
        <f t="shared" si="1"/>
        <v>#REF!</v>
      </c>
      <c r="W26" s="167" t="e">
        <f t="shared" si="1"/>
        <v>#REF!</v>
      </c>
      <c r="X26" s="5"/>
      <c r="Y26" s="5"/>
    </row>
    <row r="27" spans="2:25" ht="9.75" customHeight="1">
      <c r="B27" s="2"/>
      <c r="C27" s="2"/>
      <c r="D27" s="2"/>
      <c r="E27" s="2"/>
      <c r="F27" s="2"/>
      <c r="G27" s="2"/>
      <c r="H27" s="2"/>
      <c r="I27" s="211"/>
      <c r="J27" s="211"/>
      <c r="K27" s="211"/>
      <c r="L27" s="5"/>
      <c r="M27" s="5"/>
      <c r="N27" s="2"/>
      <c r="O27" s="2"/>
      <c r="P27" s="2"/>
      <c r="Q27" s="2"/>
      <c r="R27" s="2"/>
      <c r="S27" s="2"/>
      <c r="T27" s="2"/>
      <c r="U27" s="211"/>
      <c r="V27" s="211"/>
      <c r="W27" s="211"/>
      <c r="X27" s="5"/>
      <c r="Y27" s="5"/>
    </row>
    <row r="28" spans="2:25" ht="13.5">
      <c r="B28" s="2"/>
      <c r="C28" s="2"/>
      <c r="D28" s="2"/>
      <c r="E28" s="2"/>
      <c r="F28" s="2"/>
      <c r="G28" s="2"/>
      <c r="H28" s="2"/>
      <c r="I28" s="212"/>
      <c r="J28" s="212"/>
      <c r="K28" s="212"/>
      <c r="L28" s="5"/>
      <c r="M28" s="5"/>
      <c r="N28" s="2"/>
      <c r="O28" s="2"/>
      <c r="P28" s="2"/>
      <c r="Q28" s="2"/>
      <c r="R28" s="2"/>
      <c r="S28" s="2"/>
      <c r="T28" s="2"/>
      <c r="U28" s="212"/>
      <c r="V28" s="212"/>
      <c r="W28" s="212"/>
      <c r="X28" s="5"/>
      <c r="Y28" s="5"/>
    </row>
    <row r="29" spans="2:25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</row>
    <row r="30" spans="2:25" ht="13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</row>
    <row r="31" spans="2:32" ht="13.5">
      <c r="B31" s="2"/>
      <c r="C31" s="10"/>
      <c r="D31" s="11" t="s">
        <v>21</v>
      </c>
      <c r="E31" s="12" t="s">
        <v>49</v>
      </c>
      <c r="F31" s="53"/>
      <c r="G31" s="38"/>
      <c r="H31" s="3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53"/>
      <c r="U31" s="53"/>
      <c r="V31" s="53"/>
      <c r="W31" s="53"/>
      <c r="X31" s="53"/>
      <c r="AC31" s="46"/>
      <c r="AD31" s="46"/>
      <c r="AE31" s="2"/>
      <c r="AF31" s="2"/>
    </row>
    <row r="32" spans="3:32" ht="13.5" customHeight="1">
      <c r="C32" s="13" t="s">
        <v>20</v>
      </c>
      <c r="D32" s="13"/>
      <c r="E32" s="38" t="s">
        <v>44</v>
      </c>
      <c r="F32" s="53"/>
      <c r="G32" s="38"/>
      <c r="H32" s="38"/>
      <c r="I32" s="38"/>
      <c r="J32" s="38"/>
      <c r="K32" s="38"/>
      <c r="L32" s="38"/>
      <c r="M32" s="38"/>
      <c r="N32" s="38"/>
      <c r="O32" s="42"/>
      <c r="P32" s="38"/>
      <c r="Q32" s="40"/>
      <c r="R32" s="38"/>
      <c r="S32" s="38"/>
      <c r="T32" s="53"/>
      <c r="U32" s="53"/>
      <c r="V32" s="53"/>
      <c r="W32" s="53"/>
      <c r="X32" s="53"/>
      <c r="AC32" s="46"/>
      <c r="AD32" s="46"/>
      <c r="AE32" s="2"/>
      <c r="AF32" s="2"/>
    </row>
    <row r="33" spans="2:26" ht="13.5" customHeight="1">
      <c r="B33" s="14"/>
      <c r="C33" s="15" t="s">
        <v>19</v>
      </c>
      <c r="D33" s="15"/>
      <c r="E33" s="16" t="s">
        <v>22</v>
      </c>
      <c r="F33" s="53"/>
      <c r="G33" s="16"/>
      <c r="H33" s="16"/>
      <c r="I33" s="16"/>
      <c r="J33" s="16"/>
      <c r="K33" s="16"/>
      <c r="L33" s="16"/>
      <c r="M33" s="38"/>
      <c r="N33" s="4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5"/>
      <c r="Z33" s="10"/>
    </row>
    <row r="34" spans="2:26" ht="13.5" customHeight="1">
      <c r="B34" s="17"/>
      <c r="C34" s="18"/>
      <c r="D34" s="18"/>
      <c r="E34" s="41" t="s">
        <v>23</v>
      </c>
      <c r="F34" s="53"/>
      <c r="G34" s="41"/>
      <c r="H34" s="41"/>
      <c r="I34" s="41"/>
      <c r="J34" s="41"/>
      <c r="K34" s="41"/>
      <c r="L34" s="41"/>
      <c r="M34" s="41"/>
      <c r="N34" s="4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8"/>
      <c r="Z34" s="10"/>
    </row>
    <row r="35" spans="2:26" ht="13.5" customHeight="1">
      <c r="B35" s="17"/>
      <c r="C35" s="18"/>
      <c r="D35" s="18"/>
      <c r="E35" s="50" t="s">
        <v>54</v>
      </c>
      <c r="F35" s="5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19"/>
      <c r="V35" s="19"/>
      <c r="W35" s="19"/>
      <c r="X35" s="19"/>
      <c r="Y35" s="18"/>
      <c r="Z35" s="10"/>
    </row>
    <row r="36" spans="2:26" ht="13.5" customHeight="1">
      <c r="B36" s="17"/>
      <c r="C36" s="20"/>
      <c r="D36" s="20"/>
      <c r="E36" s="50" t="s">
        <v>50</v>
      </c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4"/>
      <c r="V36" s="54"/>
      <c r="W36" s="54"/>
      <c r="X36" s="54"/>
      <c r="Y36" s="20"/>
      <c r="Z36" s="10"/>
    </row>
    <row r="37" spans="2:26" ht="13.5" customHeight="1">
      <c r="B37" s="17"/>
      <c r="C37" s="18"/>
      <c r="E37" s="57" t="s">
        <v>51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19"/>
      <c r="X37" s="19"/>
      <c r="Y37" s="18"/>
      <c r="Z37" s="18"/>
    </row>
    <row r="38" spans="2:26" ht="13.5" customHeight="1">
      <c r="B38" s="17"/>
      <c r="E38" s="52" t="s">
        <v>52</v>
      </c>
      <c r="F38" s="53"/>
      <c r="G38" s="52"/>
      <c r="H38" s="52"/>
      <c r="I38" s="52"/>
      <c r="J38" s="52"/>
      <c r="K38" s="52"/>
      <c r="L38" s="55"/>
      <c r="M38" s="55"/>
      <c r="N38" s="52"/>
      <c r="O38" s="56"/>
      <c r="P38" s="19"/>
      <c r="Q38" s="19"/>
      <c r="R38" s="19"/>
      <c r="S38" s="19"/>
      <c r="T38" s="19"/>
      <c r="U38" s="19"/>
      <c r="V38" s="19"/>
      <c r="W38" s="114"/>
      <c r="X38" s="114"/>
      <c r="Y38" s="114"/>
      <c r="Z38" s="10"/>
    </row>
    <row r="39" spans="2:25" ht="13.5">
      <c r="B39" s="17"/>
      <c r="C39" s="32"/>
      <c r="D39" s="33"/>
      <c r="F39" s="45"/>
      <c r="G39" s="45"/>
      <c r="H39" s="45"/>
      <c r="I39" s="45"/>
      <c r="J39" s="45"/>
      <c r="K39" s="46"/>
      <c r="L39" s="47"/>
      <c r="M39" s="47"/>
      <c r="N39" s="46"/>
      <c r="O39" s="31"/>
      <c r="P39" s="43"/>
      <c r="Q39" s="43"/>
      <c r="R39" s="43"/>
      <c r="S39" s="43"/>
      <c r="T39" s="43"/>
      <c r="U39" s="43"/>
      <c r="V39" s="43"/>
      <c r="W39" s="115"/>
      <c r="X39" s="115"/>
      <c r="Y39" s="115"/>
    </row>
    <row r="40" spans="2:25" ht="13.5" hidden="1">
      <c r="B40" s="17"/>
      <c r="C40" s="32"/>
      <c r="D40" s="33"/>
      <c r="F40" s="45"/>
      <c r="G40" s="45"/>
      <c r="H40" s="45"/>
      <c r="I40" s="45"/>
      <c r="J40" s="45"/>
      <c r="K40" s="46"/>
      <c r="L40" s="47"/>
      <c r="M40" s="47"/>
      <c r="N40" s="46"/>
      <c r="O40" s="31"/>
      <c r="P40" s="43"/>
      <c r="Q40" s="43"/>
      <c r="R40" s="43"/>
      <c r="S40" s="43"/>
      <c r="T40" s="43"/>
      <c r="U40" s="43"/>
      <c r="V40" s="43"/>
      <c r="W40" s="48"/>
      <c r="X40" s="48"/>
      <c r="Y40" s="48"/>
    </row>
    <row r="41" spans="2:14" s="23" customFormat="1" ht="13.5" hidden="1">
      <c r="B41" s="28"/>
      <c r="F41" s="135">
        <f>F15</f>
        <v>0</v>
      </c>
      <c r="G41" s="136"/>
      <c r="N41" s="37"/>
    </row>
    <row r="42" s="23" customFormat="1" ht="14.25" hidden="1" thickBot="1"/>
    <row r="43" spans="3:20" s="23" customFormat="1" ht="13.5" hidden="1">
      <c r="C43" s="137" t="s">
        <v>29</v>
      </c>
      <c r="D43" s="137"/>
      <c r="E43" s="137"/>
      <c r="F43" s="145"/>
      <c r="G43" s="146"/>
      <c r="H43" s="22"/>
      <c r="N43" s="37"/>
      <c r="O43" s="137" t="s">
        <v>41</v>
      </c>
      <c r="P43" s="137"/>
      <c r="Q43" s="137"/>
      <c r="R43" s="145"/>
      <c r="S43" s="146"/>
      <c r="T43" s="22"/>
    </row>
    <row r="44" spans="3:20" s="23" customFormat="1" ht="15" hidden="1" thickBot="1">
      <c r="C44" s="137"/>
      <c r="D44" s="137"/>
      <c r="E44" s="137"/>
      <c r="F44" s="147"/>
      <c r="G44" s="148"/>
      <c r="H44" s="58" t="s">
        <v>4</v>
      </c>
      <c r="N44" s="37"/>
      <c r="O44" s="137"/>
      <c r="P44" s="137"/>
      <c r="Q44" s="137"/>
      <c r="R44" s="147"/>
      <c r="S44" s="148"/>
      <c r="T44" s="58" t="s">
        <v>4</v>
      </c>
    </row>
    <row r="45" s="23" customFormat="1" ht="13.5" hidden="1">
      <c r="N45" s="37"/>
    </row>
    <row r="46" spans="3:14" s="23" customFormat="1" ht="14.25" hidden="1" thickBot="1">
      <c r="C46" s="59"/>
      <c r="D46" s="59"/>
      <c r="E46" s="59"/>
      <c r="F46" s="59"/>
      <c r="G46" s="59"/>
      <c r="H46" s="59"/>
      <c r="I46" s="59"/>
      <c r="J46" s="59"/>
      <c r="K46" s="59"/>
      <c r="L46" s="59"/>
      <c r="N46" s="37"/>
    </row>
    <row r="47" spans="3:20" s="23" customFormat="1" ht="13.5" hidden="1">
      <c r="C47" s="137" t="s">
        <v>28</v>
      </c>
      <c r="D47" s="137"/>
      <c r="E47" s="137"/>
      <c r="F47" s="145">
        <f>'基準報酬月額等一覧表'!P59</f>
        <v>0</v>
      </c>
      <c r="G47" s="146"/>
      <c r="H47" s="22"/>
      <c r="I47" s="60"/>
      <c r="J47" s="60"/>
      <c r="K47" s="60"/>
      <c r="L47" s="59"/>
      <c r="N47" s="37"/>
      <c r="O47" s="137" t="s">
        <v>33</v>
      </c>
      <c r="P47" s="137"/>
      <c r="Q47" s="137"/>
      <c r="R47" s="138">
        <f>ROUNDDOWN(R12,-3)</f>
        <v>0</v>
      </c>
      <c r="S47" s="139"/>
      <c r="T47" s="22"/>
    </row>
    <row r="48" spans="3:20" s="23" customFormat="1" ht="15" hidden="1" thickBot="1">
      <c r="C48" s="137"/>
      <c r="D48" s="137"/>
      <c r="E48" s="137"/>
      <c r="F48" s="147"/>
      <c r="G48" s="148"/>
      <c r="H48" s="58" t="s">
        <v>4</v>
      </c>
      <c r="L48" s="37"/>
      <c r="M48" s="37"/>
      <c r="N48" s="37"/>
      <c r="O48" s="137"/>
      <c r="P48" s="137"/>
      <c r="Q48" s="137"/>
      <c r="R48" s="140"/>
      <c r="S48" s="141"/>
      <c r="T48" s="58" t="s">
        <v>4</v>
      </c>
    </row>
    <row r="49" s="23" customFormat="1" ht="13.5" hidden="1">
      <c r="N49" s="37"/>
    </row>
    <row r="50" ht="13.5">
      <c r="N50" s="21"/>
    </row>
  </sheetData>
  <sheetProtection sheet="1" selectLockedCells="1"/>
  <mergeCells count="81">
    <mergeCell ref="O12:Q13"/>
    <mergeCell ref="R12:S13"/>
    <mergeCell ref="R15:S16"/>
    <mergeCell ref="I14:K14"/>
    <mergeCell ref="J20:K20"/>
    <mergeCell ref="H25:I26"/>
    <mergeCell ref="J23:K24"/>
    <mergeCell ref="J25:K26"/>
    <mergeCell ref="R19:W19"/>
    <mergeCell ref="V20:W20"/>
    <mergeCell ref="O9:Q10"/>
    <mergeCell ref="R9:S10"/>
    <mergeCell ref="U9:W10"/>
    <mergeCell ref="C4:K5"/>
    <mergeCell ref="C9:E10"/>
    <mergeCell ref="F9:G10"/>
    <mergeCell ref="C6:K8"/>
    <mergeCell ref="N4:X5"/>
    <mergeCell ref="O6:W7"/>
    <mergeCell ref="U12:X13"/>
    <mergeCell ref="I27:K28"/>
    <mergeCell ref="U27:W28"/>
    <mergeCell ref="J21:K22"/>
    <mergeCell ref="C19:E20"/>
    <mergeCell ref="F19:K19"/>
    <mergeCell ref="F20:G20"/>
    <mergeCell ref="H20:I20"/>
    <mergeCell ref="C14:E14"/>
    <mergeCell ref="O15:Q16"/>
    <mergeCell ref="C47:E48"/>
    <mergeCell ref="F47:G48"/>
    <mergeCell ref="O19:Q20"/>
    <mergeCell ref="C25:C26"/>
    <mergeCell ref="D25:E26"/>
    <mergeCell ref="F25:G26"/>
    <mergeCell ref="T20:U20"/>
    <mergeCell ref="C21:C22"/>
    <mergeCell ref="D21:E22"/>
    <mergeCell ref="F21:G22"/>
    <mergeCell ref="H21:I22"/>
    <mergeCell ref="R21:S22"/>
    <mergeCell ref="T21:U22"/>
    <mergeCell ref="U15:X16"/>
    <mergeCell ref="V21:W22"/>
    <mergeCell ref="O23:O24"/>
    <mergeCell ref="P23:Q24"/>
    <mergeCell ref="O21:O22"/>
    <mergeCell ref="P21:Q22"/>
    <mergeCell ref="R23:S24"/>
    <mergeCell ref="T23:U24"/>
    <mergeCell ref="V23:W24"/>
    <mergeCell ref="R20:S20"/>
    <mergeCell ref="V25:W26"/>
    <mergeCell ref="O25:O26"/>
    <mergeCell ref="P25:Q26"/>
    <mergeCell ref="R25:S26"/>
    <mergeCell ref="T25:U26"/>
    <mergeCell ref="C23:C24"/>
    <mergeCell ref="D23:E24"/>
    <mergeCell ref="F23:G24"/>
    <mergeCell ref="H23:I24"/>
    <mergeCell ref="I12:L13"/>
    <mergeCell ref="I15:L16"/>
    <mergeCell ref="R14:W14"/>
    <mergeCell ref="C43:E44"/>
    <mergeCell ref="F43:G44"/>
    <mergeCell ref="O18:W18"/>
    <mergeCell ref="F12:G13"/>
    <mergeCell ref="C12:E13"/>
    <mergeCell ref="C15:E16"/>
    <mergeCell ref="F15:G16"/>
    <mergeCell ref="W1:Y1"/>
    <mergeCell ref="F41:G41"/>
    <mergeCell ref="O47:Q48"/>
    <mergeCell ref="R47:S48"/>
    <mergeCell ref="I9:K10"/>
    <mergeCell ref="F17:K17"/>
    <mergeCell ref="R17:W17"/>
    <mergeCell ref="O43:Q44"/>
    <mergeCell ref="R43:S44"/>
    <mergeCell ref="C18:K18"/>
  </mergeCells>
  <dataValidations count="1">
    <dataValidation type="list" allowBlank="1" showErrorMessage="1" promptTitle="年齢区分を選択してください" prompt="1　40歳未満&#10;2　40歳以上65歳未満&#10;3　65歳以上" errorTitle="入力に誤りがあります" sqref="F9:G10 R9:S10">
      <formula1>"1,2,3"</formula1>
    </dataValidation>
  </dataValidations>
  <printOptions horizontalCentered="1" verticalCentered="1"/>
  <pageMargins left="0.1968503937007874" right="0.1968503937007874" top="0.2755905511811024" bottom="0.2755905511811024" header="0.1968503937007874" footer="0.1968503937007874"/>
  <pageSetup horizontalDpi="300" verticalDpi="300" orientation="landscape" paperSize="9" r:id="rId3"/>
  <rowBreaks count="1" manualBreakCount="1">
    <brk id="48" max="2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59"/>
  <sheetViews>
    <sheetView view="pageBreakPreview" zoomScaleNormal="125" zoomScaleSheetLayoutView="100" zoomScalePageLayoutView="0" workbookViewId="0" topLeftCell="A1">
      <selection activeCell="B28" sqref="B28"/>
    </sheetView>
  </sheetViews>
  <sheetFormatPr defaultColWidth="6.00390625" defaultRowHeight="15.75" customHeight="1"/>
  <cols>
    <col min="1" max="1" width="5.00390625" style="2" customWidth="1"/>
    <col min="2" max="2" width="6.00390625" style="2" customWidth="1"/>
    <col min="3" max="3" width="7.125" style="2" customWidth="1"/>
    <col min="4" max="4" width="2.75390625" style="2" customWidth="1"/>
    <col min="5" max="11" width="6.00390625" style="2" customWidth="1"/>
    <col min="12" max="12" width="4.00390625" style="1" customWidth="1"/>
    <col min="13" max="13" width="4.125" style="1" hidden="1" customWidth="1"/>
    <col min="14" max="20" width="4.125" style="2" hidden="1" customWidth="1"/>
    <col min="21" max="16384" width="6.00390625" style="2" customWidth="1"/>
  </cols>
  <sheetData>
    <row r="1" spans="1:6" ht="15.75" customHeight="1">
      <c r="A1" s="116" t="s">
        <v>55</v>
      </c>
      <c r="B1" s="63"/>
      <c r="C1" s="63"/>
      <c r="D1" s="63"/>
      <c r="E1" s="63"/>
      <c r="F1" s="63"/>
    </row>
    <row r="2" ht="15.75" customHeight="1">
      <c r="A2" s="117"/>
    </row>
    <row r="3" spans="1:13" ht="15.75" customHeight="1">
      <c r="A3" s="245" t="s">
        <v>5</v>
      </c>
      <c r="B3" s="246"/>
      <c r="C3" s="249" t="s">
        <v>6</v>
      </c>
      <c r="D3" s="249"/>
      <c r="E3" s="246"/>
      <c r="F3" s="242" t="s">
        <v>8</v>
      </c>
      <c r="G3" s="243"/>
      <c r="H3" s="243"/>
      <c r="I3" s="243"/>
      <c r="J3" s="243"/>
      <c r="K3" s="244"/>
      <c r="L3" s="2"/>
      <c r="M3" s="2"/>
    </row>
    <row r="4" spans="1:13" ht="15.75" customHeight="1">
      <c r="A4" s="247"/>
      <c r="B4" s="239"/>
      <c r="C4" s="238"/>
      <c r="D4" s="238"/>
      <c r="E4" s="239"/>
      <c r="F4" s="256" t="s">
        <v>9</v>
      </c>
      <c r="G4" s="249"/>
      <c r="H4" s="246"/>
      <c r="I4" s="237" t="s">
        <v>10</v>
      </c>
      <c r="J4" s="238"/>
      <c r="K4" s="239"/>
      <c r="L4" s="2"/>
      <c r="M4" s="2"/>
    </row>
    <row r="5" spans="1:13" ht="15.75" customHeight="1" thickBot="1">
      <c r="A5" s="248"/>
      <c r="B5" s="239"/>
      <c r="C5" s="238"/>
      <c r="D5" s="238"/>
      <c r="E5" s="239"/>
      <c r="F5" s="248"/>
      <c r="G5" s="240"/>
      <c r="H5" s="239"/>
      <c r="I5" s="240"/>
      <c r="J5" s="240"/>
      <c r="K5" s="241"/>
      <c r="L5" s="2"/>
      <c r="M5" s="3"/>
    </row>
    <row r="6" spans="1:13" ht="15.75" customHeight="1">
      <c r="A6" s="250" t="s">
        <v>1</v>
      </c>
      <c r="B6" s="252" t="s">
        <v>2</v>
      </c>
      <c r="C6" s="238"/>
      <c r="D6" s="238"/>
      <c r="E6" s="239"/>
      <c r="F6" s="232" t="s">
        <v>11</v>
      </c>
      <c r="G6" s="254" t="s">
        <v>12</v>
      </c>
      <c r="H6" s="257" t="s">
        <v>7</v>
      </c>
      <c r="I6" s="232" t="s">
        <v>11</v>
      </c>
      <c r="J6" s="232" t="s">
        <v>12</v>
      </c>
      <c r="K6" s="234" t="s">
        <v>7</v>
      </c>
      <c r="L6" s="2"/>
      <c r="M6" s="3"/>
    </row>
    <row r="7" spans="1:13" ht="15.75" customHeight="1">
      <c r="A7" s="251"/>
      <c r="B7" s="253"/>
      <c r="C7" s="240"/>
      <c r="D7" s="240"/>
      <c r="E7" s="241"/>
      <c r="F7" s="233"/>
      <c r="G7" s="255"/>
      <c r="H7" s="233"/>
      <c r="I7" s="233"/>
      <c r="J7" s="233"/>
      <c r="K7" s="235"/>
      <c r="L7" s="2"/>
      <c r="M7" s="2"/>
    </row>
    <row r="8" spans="1:19" ht="15.75" customHeight="1">
      <c r="A8" s="64"/>
      <c r="B8" s="65" t="s">
        <v>4</v>
      </c>
      <c r="C8" s="67" t="s">
        <v>3</v>
      </c>
      <c r="D8" s="68"/>
      <c r="E8" s="66" t="s">
        <v>25</v>
      </c>
      <c r="F8" s="69" t="s">
        <v>4</v>
      </c>
      <c r="G8" s="68" t="s">
        <v>4</v>
      </c>
      <c r="H8" s="69" t="s">
        <v>4</v>
      </c>
      <c r="I8" s="69" t="s">
        <v>4</v>
      </c>
      <c r="J8" s="69" t="s">
        <v>4</v>
      </c>
      <c r="K8" s="66" t="s">
        <v>4</v>
      </c>
      <c r="L8" s="2"/>
      <c r="M8" s="2"/>
      <c r="N8" s="236" t="s">
        <v>42</v>
      </c>
      <c r="O8" s="236"/>
      <c r="P8" s="236"/>
      <c r="Q8" s="22"/>
      <c r="R8" s="236" t="s">
        <v>43</v>
      </c>
      <c r="S8" s="236"/>
    </row>
    <row r="9" spans="1:19" ht="15.75" customHeight="1">
      <c r="A9" s="70">
        <v>1</v>
      </c>
      <c r="B9" s="24">
        <v>58000</v>
      </c>
      <c r="C9" s="72"/>
      <c r="D9" s="73"/>
      <c r="E9" s="71">
        <v>63000</v>
      </c>
      <c r="F9" s="74">
        <v>2750</v>
      </c>
      <c r="G9" s="75">
        <v>3500</v>
      </c>
      <c r="H9" s="74">
        <v>6250</v>
      </c>
      <c r="I9" s="74">
        <v>2260</v>
      </c>
      <c r="J9" s="74">
        <v>3010</v>
      </c>
      <c r="K9" s="76">
        <v>5270</v>
      </c>
      <c r="L9" s="2"/>
      <c r="M9" s="5"/>
      <c r="N9" s="22">
        <f>IF('保険料額計算表'!$F$12&gt;C9,-1,0)</f>
        <v>0</v>
      </c>
      <c r="O9" s="22">
        <f>IF('保険料額計算表'!$F$12&lt;E9,-1,0)</f>
        <v>-1</v>
      </c>
      <c r="P9" s="22">
        <f aca="true" t="shared" si="0" ref="P9:P40">IF(SUM(N9:O9)=-2,B9,0)</f>
        <v>0</v>
      </c>
      <c r="Q9" s="22"/>
      <c r="R9" s="61">
        <f>'保険料額計算表'!$F$15</f>
        <v>0</v>
      </c>
      <c r="S9" s="62">
        <f aca="true" t="shared" si="1" ref="S9:S40">IF(R9=B9,-1,0)</f>
        <v>0</v>
      </c>
    </row>
    <row r="10" spans="1:19" ht="15.75" customHeight="1">
      <c r="A10" s="77">
        <v>2</v>
      </c>
      <c r="B10" s="25">
        <v>68000</v>
      </c>
      <c r="C10" s="78">
        <v>63000</v>
      </c>
      <c r="D10" s="79" t="s">
        <v>0</v>
      </c>
      <c r="E10" s="80">
        <v>73000</v>
      </c>
      <c r="F10" s="81">
        <v>3230</v>
      </c>
      <c r="G10" s="82">
        <v>4110</v>
      </c>
      <c r="H10" s="81">
        <v>7340</v>
      </c>
      <c r="I10" s="81">
        <v>2650</v>
      </c>
      <c r="J10" s="81">
        <v>3530</v>
      </c>
      <c r="K10" s="83">
        <v>6180</v>
      </c>
      <c r="L10" s="2"/>
      <c r="M10" s="5"/>
      <c r="N10" s="22">
        <f>IF('保険料額計算表'!$F$12&gt;=C10,-1,0)</f>
        <v>0</v>
      </c>
      <c r="O10" s="22">
        <f>IF('保険料額計算表'!$F$12&lt;E10,-1,0)</f>
        <v>-1</v>
      </c>
      <c r="P10" s="22">
        <f t="shared" si="0"/>
        <v>0</v>
      </c>
      <c r="Q10" s="22"/>
      <c r="R10" s="61">
        <f>'保険料額計算表'!$F$15</f>
        <v>0</v>
      </c>
      <c r="S10" s="22">
        <f t="shared" si="1"/>
        <v>0</v>
      </c>
    </row>
    <row r="11" spans="1:19" ht="15.75" customHeight="1">
      <c r="A11" s="84">
        <v>3</v>
      </c>
      <c r="B11" s="26">
        <v>78000</v>
      </c>
      <c r="C11" s="85">
        <v>73000</v>
      </c>
      <c r="D11" s="86" t="s">
        <v>0</v>
      </c>
      <c r="E11" s="87">
        <v>83000</v>
      </c>
      <c r="F11" s="88">
        <v>3700</v>
      </c>
      <c r="G11" s="89">
        <v>4710</v>
      </c>
      <c r="H11" s="88">
        <v>8410</v>
      </c>
      <c r="I11" s="88">
        <v>3040</v>
      </c>
      <c r="J11" s="88">
        <v>4050</v>
      </c>
      <c r="K11" s="90">
        <v>7090</v>
      </c>
      <c r="L11" s="2"/>
      <c r="M11" s="5"/>
      <c r="N11" s="22">
        <f>IF('保険料額計算表'!$F$12&gt;=C11,-1,0)</f>
        <v>0</v>
      </c>
      <c r="O11" s="22">
        <f>IF('保険料額計算表'!$F$12&lt;E11,-1,0)</f>
        <v>-1</v>
      </c>
      <c r="P11" s="22">
        <f t="shared" si="0"/>
        <v>0</v>
      </c>
      <c r="Q11" s="22"/>
      <c r="R11" s="61">
        <f>'保険料額計算表'!$F$15</f>
        <v>0</v>
      </c>
      <c r="S11" s="22">
        <f t="shared" si="1"/>
        <v>0</v>
      </c>
    </row>
    <row r="12" spans="1:19" ht="15.75" customHeight="1">
      <c r="A12" s="91">
        <v>4</v>
      </c>
      <c r="B12" s="27">
        <v>88000</v>
      </c>
      <c r="C12" s="93">
        <v>83000</v>
      </c>
      <c r="D12" s="94" t="s">
        <v>45</v>
      </c>
      <c r="E12" s="92">
        <v>93000</v>
      </c>
      <c r="F12" s="95">
        <v>4180</v>
      </c>
      <c r="G12" s="96">
        <v>5320</v>
      </c>
      <c r="H12" s="95">
        <v>9500</v>
      </c>
      <c r="I12" s="95">
        <v>3430</v>
      </c>
      <c r="J12" s="95">
        <v>4570</v>
      </c>
      <c r="K12" s="97">
        <v>8000</v>
      </c>
      <c r="L12" s="2"/>
      <c r="M12" s="5"/>
      <c r="N12" s="22">
        <f>IF('保険料額計算表'!$F$12&gt;=C12,-1,0)</f>
        <v>0</v>
      </c>
      <c r="O12" s="22">
        <f>IF('保険料額計算表'!$F$12&lt;E12,-1,0)</f>
        <v>-1</v>
      </c>
      <c r="P12" s="22">
        <f t="shared" si="0"/>
        <v>0</v>
      </c>
      <c r="Q12" s="22"/>
      <c r="R12" s="61">
        <f>'保険料額計算表'!$F$15</f>
        <v>0</v>
      </c>
      <c r="S12" s="22">
        <f t="shared" si="1"/>
        <v>0</v>
      </c>
    </row>
    <row r="13" spans="1:19" ht="15.75" customHeight="1">
      <c r="A13" s="84">
        <v>5</v>
      </c>
      <c r="B13" s="26">
        <v>98000</v>
      </c>
      <c r="C13" s="85">
        <v>93000</v>
      </c>
      <c r="D13" s="86" t="s">
        <v>46</v>
      </c>
      <c r="E13" s="87">
        <v>101000</v>
      </c>
      <c r="F13" s="88">
        <v>4650</v>
      </c>
      <c r="G13" s="89">
        <v>5920</v>
      </c>
      <c r="H13" s="88">
        <v>10570</v>
      </c>
      <c r="I13" s="88">
        <v>3820</v>
      </c>
      <c r="J13" s="88">
        <v>5090</v>
      </c>
      <c r="K13" s="90">
        <v>8910</v>
      </c>
      <c r="L13" s="2"/>
      <c r="M13" s="5"/>
      <c r="N13" s="22">
        <f>IF('保険料額計算表'!$F$12&gt;=C13,-1,0)</f>
        <v>0</v>
      </c>
      <c r="O13" s="22">
        <f>IF('保険料額計算表'!$F$12&lt;E13,-1,0)</f>
        <v>-1</v>
      </c>
      <c r="P13" s="22">
        <f t="shared" si="0"/>
        <v>0</v>
      </c>
      <c r="Q13" s="22"/>
      <c r="R13" s="61">
        <f>'保険料額計算表'!$F$15</f>
        <v>0</v>
      </c>
      <c r="S13" s="22">
        <f t="shared" si="1"/>
        <v>0</v>
      </c>
    </row>
    <row r="14" spans="1:19" ht="15.75" customHeight="1">
      <c r="A14" s="77">
        <v>6</v>
      </c>
      <c r="B14" s="25">
        <v>104000</v>
      </c>
      <c r="C14" s="78">
        <v>101000</v>
      </c>
      <c r="D14" s="79" t="s">
        <v>0</v>
      </c>
      <c r="E14" s="80">
        <v>107000</v>
      </c>
      <c r="F14" s="81">
        <v>4940</v>
      </c>
      <c r="G14" s="82">
        <v>6290</v>
      </c>
      <c r="H14" s="81">
        <v>11230</v>
      </c>
      <c r="I14" s="81">
        <v>4050</v>
      </c>
      <c r="J14" s="81">
        <v>5400</v>
      </c>
      <c r="K14" s="83">
        <v>9450</v>
      </c>
      <c r="L14" s="2"/>
      <c r="M14" s="5"/>
      <c r="N14" s="22">
        <f>IF('保険料額計算表'!$F$12&gt;=C14,-1,0)</f>
        <v>0</v>
      </c>
      <c r="O14" s="22">
        <f>IF('保険料額計算表'!$F$12&lt;E14,-1,0)</f>
        <v>-1</v>
      </c>
      <c r="P14" s="22">
        <f t="shared" si="0"/>
        <v>0</v>
      </c>
      <c r="Q14" s="22"/>
      <c r="R14" s="61">
        <f>'保険料額計算表'!$F$15</f>
        <v>0</v>
      </c>
      <c r="S14" s="22">
        <f t="shared" si="1"/>
        <v>0</v>
      </c>
    </row>
    <row r="15" spans="1:19" ht="15.75" customHeight="1">
      <c r="A15" s="70">
        <v>7</v>
      </c>
      <c r="B15" s="24">
        <v>110000</v>
      </c>
      <c r="C15" s="72">
        <v>107000</v>
      </c>
      <c r="D15" s="98" t="s">
        <v>0</v>
      </c>
      <c r="E15" s="71">
        <v>114000</v>
      </c>
      <c r="F15" s="74">
        <v>5220</v>
      </c>
      <c r="G15" s="75">
        <v>6650</v>
      </c>
      <c r="H15" s="74">
        <v>11870</v>
      </c>
      <c r="I15" s="74">
        <v>4290</v>
      </c>
      <c r="J15" s="74">
        <v>5720</v>
      </c>
      <c r="K15" s="76">
        <v>10010</v>
      </c>
      <c r="L15" s="2"/>
      <c r="M15" s="5"/>
      <c r="N15" s="22">
        <f>IF('保険料額計算表'!$F$12&gt;=C15,-1,0)</f>
        <v>0</v>
      </c>
      <c r="O15" s="22">
        <f>IF('保険料額計算表'!$F$12&lt;E15,-1,0)</f>
        <v>-1</v>
      </c>
      <c r="P15" s="22">
        <f t="shared" si="0"/>
        <v>0</v>
      </c>
      <c r="Q15" s="22"/>
      <c r="R15" s="61">
        <f>'保険料額計算表'!$F$15</f>
        <v>0</v>
      </c>
      <c r="S15" s="22">
        <f t="shared" si="1"/>
        <v>0</v>
      </c>
    </row>
    <row r="16" spans="1:19" ht="15.75" customHeight="1">
      <c r="A16" s="77">
        <v>8</v>
      </c>
      <c r="B16" s="25">
        <v>118000</v>
      </c>
      <c r="C16" s="78">
        <v>114000</v>
      </c>
      <c r="D16" s="79" t="s">
        <v>0</v>
      </c>
      <c r="E16" s="80">
        <v>122000</v>
      </c>
      <c r="F16" s="81">
        <v>5600</v>
      </c>
      <c r="G16" s="82">
        <v>7130</v>
      </c>
      <c r="H16" s="81">
        <v>12730</v>
      </c>
      <c r="I16" s="81">
        <v>4600</v>
      </c>
      <c r="J16" s="81">
        <v>6130</v>
      </c>
      <c r="K16" s="83">
        <v>10730</v>
      </c>
      <c r="L16" s="2"/>
      <c r="M16" s="5"/>
      <c r="N16" s="22">
        <f>IF('保険料額計算表'!$F$12&gt;=C16,-1,0)</f>
        <v>0</v>
      </c>
      <c r="O16" s="22">
        <f>IF('保険料額計算表'!$F$12&lt;E16,-1,0)</f>
        <v>-1</v>
      </c>
      <c r="P16" s="22">
        <f t="shared" si="0"/>
        <v>0</v>
      </c>
      <c r="Q16" s="22"/>
      <c r="R16" s="61">
        <f>'保険料額計算表'!$F$15</f>
        <v>0</v>
      </c>
      <c r="S16" s="22">
        <f t="shared" si="1"/>
        <v>0</v>
      </c>
    </row>
    <row r="17" spans="1:19" ht="15.75" customHeight="1">
      <c r="A17" s="84">
        <v>9</v>
      </c>
      <c r="B17" s="26">
        <v>126000</v>
      </c>
      <c r="C17" s="85">
        <v>122000</v>
      </c>
      <c r="D17" s="86" t="s">
        <v>0</v>
      </c>
      <c r="E17" s="87">
        <v>130000</v>
      </c>
      <c r="F17" s="88">
        <v>5980</v>
      </c>
      <c r="G17" s="89">
        <v>7620</v>
      </c>
      <c r="H17" s="88">
        <v>13600</v>
      </c>
      <c r="I17" s="88">
        <v>4910</v>
      </c>
      <c r="J17" s="88">
        <v>6550</v>
      </c>
      <c r="K17" s="90">
        <v>11460</v>
      </c>
      <c r="L17" s="2"/>
      <c r="M17" s="5"/>
      <c r="N17" s="22">
        <f>IF('保険料額計算表'!$F$12&gt;=C17,-1,0)</f>
        <v>0</v>
      </c>
      <c r="O17" s="22">
        <f>IF('保険料額計算表'!$F$12&lt;E17,-1,0)</f>
        <v>-1</v>
      </c>
      <c r="P17" s="22">
        <f t="shared" si="0"/>
        <v>0</v>
      </c>
      <c r="Q17" s="22"/>
      <c r="R17" s="61">
        <f>'保険料額計算表'!$F$15</f>
        <v>0</v>
      </c>
      <c r="S17" s="22">
        <f t="shared" si="1"/>
        <v>0</v>
      </c>
    </row>
    <row r="18" spans="1:19" ht="15.75" customHeight="1">
      <c r="A18" s="91">
        <v>10</v>
      </c>
      <c r="B18" s="27">
        <v>134000</v>
      </c>
      <c r="C18" s="93">
        <v>130000</v>
      </c>
      <c r="D18" s="94" t="s">
        <v>0</v>
      </c>
      <c r="E18" s="92">
        <v>138000</v>
      </c>
      <c r="F18" s="95">
        <v>6360</v>
      </c>
      <c r="G18" s="96">
        <v>8100</v>
      </c>
      <c r="H18" s="95">
        <v>14460</v>
      </c>
      <c r="I18" s="95">
        <v>5220</v>
      </c>
      <c r="J18" s="95">
        <v>6960</v>
      </c>
      <c r="K18" s="97">
        <v>12180</v>
      </c>
      <c r="L18" s="99"/>
      <c r="M18" s="5"/>
      <c r="N18" s="22">
        <f>IF('保険料額計算表'!$F$12&gt;=C18,-1,0)</f>
        <v>0</v>
      </c>
      <c r="O18" s="22">
        <f>IF('保険料額計算表'!$F$12&lt;E18,-1,0)</f>
        <v>-1</v>
      </c>
      <c r="P18" s="22">
        <f t="shared" si="0"/>
        <v>0</v>
      </c>
      <c r="Q18" s="22"/>
      <c r="R18" s="61">
        <f>'保険料額計算表'!$F$15</f>
        <v>0</v>
      </c>
      <c r="S18" s="22">
        <f t="shared" si="1"/>
        <v>0</v>
      </c>
    </row>
    <row r="19" spans="1:19" ht="15.75" customHeight="1">
      <c r="A19" s="84">
        <v>11</v>
      </c>
      <c r="B19" s="26">
        <v>142000</v>
      </c>
      <c r="C19" s="85">
        <v>138000</v>
      </c>
      <c r="D19" s="86" t="s">
        <v>0</v>
      </c>
      <c r="E19" s="87">
        <v>146000</v>
      </c>
      <c r="F19" s="88">
        <v>6740</v>
      </c>
      <c r="G19" s="89">
        <v>8590</v>
      </c>
      <c r="H19" s="88">
        <v>15330</v>
      </c>
      <c r="I19" s="88">
        <v>5530</v>
      </c>
      <c r="J19" s="88">
        <v>7380</v>
      </c>
      <c r="K19" s="90">
        <v>12910</v>
      </c>
      <c r="L19" s="99"/>
      <c r="M19" s="5"/>
      <c r="N19" s="22">
        <f>IF('保険料額計算表'!$F$12&gt;=C19,-1,0)</f>
        <v>0</v>
      </c>
      <c r="O19" s="22">
        <f>IF('保険料額計算表'!$F$12&lt;E19,-1,0)</f>
        <v>-1</v>
      </c>
      <c r="P19" s="22">
        <f t="shared" si="0"/>
        <v>0</v>
      </c>
      <c r="Q19" s="22"/>
      <c r="R19" s="61">
        <f>'保険料額計算表'!$F$15</f>
        <v>0</v>
      </c>
      <c r="S19" s="22">
        <f t="shared" si="1"/>
        <v>0</v>
      </c>
    </row>
    <row r="20" spans="1:19" ht="15.75" customHeight="1">
      <c r="A20" s="77">
        <v>12</v>
      </c>
      <c r="B20" s="25">
        <v>150000</v>
      </c>
      <c r="C20" s="78">
        <v>146000</v>
      </c>
      <c r="D20" s="79" t="s">
        <v>0</v>
      </c>
      <c r="E20" s="80">
        <v>155000</v>
      </c>
      <c r="F20" s="81">
        <v>7120</v>
      </c>
      <c r="G20" s="82">
        <v>9070</v>
      </c>
      <c r="H20" s="81">
        <v>16190</v>
      </c>
      <c r="I20" s="81">
        <v>5850</v>
      </c>
      <c r="J20" s="81">
        <v>7800</v>
      </c>
      <c r="K20" s="83">
        <v>13650</v>
      </c>
      <c r="L20" s="2"/>
      <c r="M20" s="2"/>
      <c r="N20" s="22">
        <f>IF('保険料額計算表'!$F$12&gt;=C20,-1,0)</f>
        <v>0</v>
      </c>
      <c r="O20" s="22">
        <f>IF('保険料額計算表'!$F$12&lt;E20,-1,0)</f>
        <v>-1</v>
      </c>
      <c r="P20" s="22">
        <f t="shared" si="0"/>
        <v>0</v>
      </c>
      <c r="Q20" s="22"/>
      <c r="R20" s="61">
        <f>'保険料額計算表'!$F$15</f>
        <v>0</v>
      </c>
      <c r="S20" s="22">
        <f t="shared" si="1"/>
        <v>0</v>
      </c>
    </row>
    <row r="21" spans="1:19" ht="15.75" customHeight="1">
      <c r="A21" s="70">
        <v>13</v>
      </c>
      <c r="B21" s="24">
        <v>160000</v>
      </c>
      <c r="C21" s="72">
        <v>155000</v>
      </c>
      <c r="D21" s="98" t="s">
        <v>0</v>
      </c>
      <c r="E21" s="71">
        <v>165000</v>
      </c>
      <c r="F21" s="74">
        <v>7600</v>
      </c>
      <c r="G21" s="75">
        <v>9680</v>
      </c>
      <c r="H21" s="74">
        <v>17280</v>
      </c>
      <c r="I21" s="74">
        <v>6240</v>
      </c>
      <c r="J21" s="74">
        <v>8320</v>
      </c>
      <c r="K21" s="76">
        <v>14560</v>
      </c>
      <c r="L21" s="2"/>
      <c r="M21" s="5"/>
      <c r="N21" s="22">
        <f>IF('保険料額計算表'!$F$12&gt;=C21,-1,0)</f>
        <v>0</v>
      </c>
      <c r="O21" s="22">
        <f>IF('保険料額計算表'!$F$12&lt;E21,-1,0)</f>
        <v>-1</v>
      </c>
      <c r="P21" s="22">
        <f t="shared" si="0"/>
        <v>0</v>
      </c>
      <c r="Q21" s="22"/>
      <c r="R21" s="61">
        <f>'保険料額計算表'!$F$15</f>
        <v>0</v>
      </c>
      <c r="S21" s="22">
        <f t="shared" si="1"/>
        <v>0</v>
      </c>
    </row>
    <row r="22" spans="1:19" ht="15.75" customHeight="1">
      <c r="A22" s="77">
        <v>14</v>
      </c>
      <c r="B22" s="25">
        <v>170000</v>
      </c>
      <c r="C22" s="78">
        <v>165000</v>
      </c>
      <c r="D22" s="79" t="s">
        <v>0</v>
      </c>
      <c r="E22" s="80">
        <v>175000</v>
      </c>
      <c r="F22" s="81">
        <v>8070</v>
      </c>
      <c r="G22" s="82">
        <v>10280</v>
      </c>
      <c r="H22" s="81">
        <v>18350</v>
      </c>
      <c r="I22" s="81">
        <v>6630</v>
      </c>
      <c r="J22" s="81">
        <v>8840</v>
      </c>
      <c r="K22" s="83">
        <v>15470</v>
      </c>
      <c r="L22" s="2"/>
      <c r="M22" s="5"/>
      <c r="N22" s="22">
        <f>IF('保険料額計算表'!$F$12&gt;=C22,-1,0)</f>
        <v>0</v>
      </c>
      <c r="O22" s="22">
        <f>IF('保険料額計算表'!$F$12&lt;E22,-1,0)</f>
        <v>-1</v>
      </c>
      <c r="P22" s="22">
        <f t="shared" si="0"/>
        <v>0</v>
      </c>
      <c r="Q22" s="22"/>
      <c r="R22" s="61">
        <f>'保険料額計算表'!$F$15</f>
        <v>0</v>
      </c>
      <c r="S22" s="22">
        <f t="shared" si="1"/>
        <v>0</v>
      </c>
    </row>
    <row r="23" spans="1:19" ht="15.75" customHeight="1">
      <c r="A23" s="84">
        <v>15</v>
      </c>
      <c r="B23" s="26">
        <v>180000</v>
      </c>
      <c r="C23" s="85">
        <v>175000</v>
      </c>
      <c r="D23" s="86" t="s">
        <v>0</v>
      </c>
      <c r="E23" s="87">
        <v>185000</v>
      </c>
      <c r="F23" s="88">
        <v>8550</v>
      </c>
      <c r="G23" s="89">
        <v>10890</v>
      </c>
      <c r="H23" s="88">
        <v>19440</v>
      </c>
      <c r="I23" s="88">
        <v>7020</v>
      </c>
      <c r="J23" s="88">
        <v>9360</v>
      </c>
      <c r="K23" s="90">
        <v>16380</v>
      </c>
      <c r="L23" s="2"/>
      <c r="M23" s="5"/>
      <c r="N23" s="22">
        <f>IF('保険料額計算表'!$F$12&gt;=C23,-1,0)</f>
        <v>0</v>
      </c>
      <c r="O23" s="22">
        <f>IF('保険料額計算表'!$F$12&lt;E23,-1,0)</f>
        <v>-1</v>
      </c>
      <c r="P23" s="22">
        <f t="shared" si="0"/>
        <v>0</v>
      </c>
      <c r="Q23" s="22"/>
      <c r="R23" s="61">
        <f>'保険料額計算表'!$F$15</f>
        <v>0</v>
      </c>
      <c r="S23" s="22">
        <f t="shared" si="1"/>
        <v>0</v>
      </c>
    </row>
    <row r="24" spans="1:19" ht="15.75" customHeight="1">
      <c r="A24" s="91">
        <v>16</v>
      </c>
      <c r="B24" s="27">
        <v>190000</v>
      </c>
      <c r="C24" s="93">
        <v>185000</v>
      </c>
      <c r="D24" s="94" t="s">
        <v>0</v>
      </c>
      <c r="E24" s="92">
        <v>195000</v>
      </c>
      <c r="F24" s="95">
        <v>9020</v>
      </c>
      <c r="G24" s="96">
        <v>11490</v>
      </c>
      <c r="H24" s="95">
        <v>20510</v>
      </c>
      <c r="I24" s="95">
        <v>7410</v>
      </c>
      <c r="J24" s="95">
        <v>9880</v>
      </c>
      <c r="K24" s="97">
        <v>17290</v>
      </c>
      <c r="L24" s="2"/>
      <c r="M24" s="5"/>
      <c r="N24" s="22">
        <f>IF('保険料額計算表'!$F$12&gt;=C24,-1,0)</f>
        <v>0</v>
      </c>
      <c r="O24" s="22">
        <f>IF('保険料額計算表'!$F$12&lt;E24,-1,0)</f>
        <v>-1</v>
      </c>
      <c r="P24" s="22">
        <f t="shared" si="0"/>
        <v>0</v>
      </c>
      <c r="Q24" s="22"/>
      <c r="R24" s="61">
        <f>'保険料額計算表'!$F$15</f>
        <v>0</v>
      </c>
      <c r="S24" s="22">
        <f t="shared" si="1"/>
        <v>0</v>
      </c>
    </row>
    <row r="25" spans="1:19" ht="15.75" customHeight="1">
      <c r="A25" s="84">
        <v>17</v>
      </c>
      <c r="B25" s="26">
        <v>200000</v>
      </c>
      <c r="C25" s="85">
        <v>195000</v>
      </c>
      <c r="D25" s="86" t="s">
        <v>0</v>
      </c>
      <c r="E25" s="87">
        <v>210000</v>
      </c>
      <c r="F25" s="88">
        <v>9500</v>
      </c>
      <c r="G25" s="89">
        <v>12100</v>
      </c>
      <c r="H25" s="88">
        <v>21600</v>
      </c>
      <c r="I25" s="88">
        <v>7800</v>
      </c>
      <c r="J25" s="88">
        <v>10400</v>
      </c>
      <c r="K25" s="90">
        <v>18200</v>
      </c>
      <c r="L25" s="2"/>
      <c r="M25" s="5"/>
      <c r="N25" s="22">
        <f>IF('保険料額計算表'!$F$12&gt;=C25,-1,0)</f>
        <v>0</v>
      </c>
      <c r="O25" s="22">
        <f>IF('保険料額計算表'!$F$12&lt;E25,-1,0)</f>
        <v>-1</v>
      </c>
      <c r="P25" s="22">
        <f t="shared" si="0"/>
        <v>0</v>
      </c>
      <c r="Q25" s="22"/>
      <c r="R25" s="61">
        <f>'保険料額計算表'!$F$15</f>
        <v>0</v>
      </c>
      <c r="S25" s="22">
        <f t="shared" si="1"/>
        <v>0</v>
      </c>
    </row>
    <row r="26" spans="1:19" ht="15.75" customHeight="1">
      <c r="A26" s="77">
        <v>18</v>
      </c>
      <c r="B26" s="25">
        <v>220000</v>
      </c>
      <c r="C26" s="78">
        <v>210000</v>
      </c>
      <c r="D26" s="79" t="s">
        <v>0</v>
      </c>
      <c r="E26" s="80">
        <v>230000</v>
      </c>
      <c r="F26" s="81">
        <v>10450</v>
      </c>
      <c r="G26" s="82">
        <v>13310</v>
      </c>
      <c r="H26" s="81">
        <v>23760</v>
      </c>
      <c r="I26" s="81">
        <v>8580</v>
      </c>
      <c r="J26" s="81">
        <v>11440</v>
      </c>
      <c r="K26" s="83">
        <v>20020</v>
      </c>
      <c r="L26" s="2"/>
      <c r="M26" s="5"/>
      <c r="N26" s="22">
        <f>IF('保険料額計算表'!$F$12&gt;=C26,-1,0)</f>
        <v>0</v>
      </c>
      <c r="O26" s="22">
        <f>IF('保険料額計算表'!$F$12&lt;E26,-1,0)</f>
        <v>-1</v>
      </c>
      <c r="P26" s="22">
        <f t="shared" si="0"/>
        <v>0</v>
      </c>
      <c r="Q26" s="22"/>
      <c r="R26" s="61">
        <f>'保険料額計算表'!$F$15</f>
        <v>0</v>
      </c>
      <c r="S26" s="22">
        <f t="shared" si="1"/>
        <v>0</v>
      </c>
    </row>
    <row r="27" spans="1:19" ht="15.75" customHeight="1">
      <c r="A27" s="70">
        <v>19</v>
      </c>
      <c r="B27" s="24">
        <v>240000</v>
      </c>
      <c r="C27" s="72">
        <v>230000</v>
      </c>
      <c r="D27" s="98" t="s">
        <v>0</v>
      </c>
      <c r="E27" s="71">
        <v>250000</v>
      </c>
      <c r="F27" s="74">
        <v>11400</v>
      </c>
      <c r="G27" s="75">
        <v>14520</v>
      </c>
      <c r="H27" s="74">
        <v>25920</v>
      </c>
      <c r="I27" s="74">
        <v>9360</v>
      </c>
      <c r="J27" s="74">
        <v>12480</v>
      </c>
      <c r="K27" s="76">
        <v>21840</v>
      </c>
      <c r="L27" s="2"/>
      <c r="M27" s="5"/>
      <c r="N27" s="22">
        <f>IF('保険料額計算表'!$F$12&gt;=C27,-1,0)</f>
        <v>0</v>
      </c>
      <c r="O27" s="22">
        <f>IF('保険料額計算表'!$F$12&lt;E27,-1,0)</f>
        <v>-1</v>
      </c>
      <c r="P27" s="22">
        <f t="shared" si="0"/>
        <v>0</v>
      </c>
      <c r="Q27" s="22"/>
      <c r="R27" s="61">
        <f>'保険料額計算表'!$F$15</f>
        <v>0</v>
      </c>
      <c r="S27" s="22">
        <f t="shared" si="1"/>
        <v>0</v>
      </c>
    </row>
    <row r="28" spans="1:19" ht="15.75" customHeight="1">
      <c r="A28" s="77">
        <v>20</v>
      </c>
      <c r="B28" s="25">
        <v>260000</v>
      </c>
      <c r="C28" s="78">
        <v>250000</v>
      </c>
      <c r="D28" s="79" t="s">
        <v>0</v>
      </c>
      <c r="E28" s="80">
        <v>270000</v>
      </c>
      <c r="F28" s="81">
        <v>12350</v>
      </c>
      <c r="G28" s="82">
        <v>15730</v>
      </c>
      <c r="H28" s="81">
        <v>28080</v>
      </c>
      <c r="I28" s="81">
        <v>10140</v>
      </c>
      <c r="J28" s="81">
        <v>13520</v>
      </c>
      <c r="K28" s="83">
        <v>23660</v>
      </c>
      <c r="L28" s="2"/>
      <c r="M28" s="5"/>
      <c r="N28" s="22">
        <f>IF('保険料額計算表'!$F$12&gt;=C28,-1,0)</f>
        <v>0</v>
      </c>
      <c r="O28" s="22">
        <f>IF('保険料額計算表'!$F$12&lt;E28,-1,0)</f>
        <v>-1</v>
      </c>
      <c r="P28" s="22">
        <f t="shared" si="0"/>
        <v>0</v>
      </c>
      <c r="Q28" s="22"/>
      <c r="R28" s="61">
        <f>'保険料額計算表'!$F$15</f>
        <v>0</v>
      </c>
      <c r="S28" s="22">
        <f t="shared" si="1"/>
        <v>0</v>
      </c>
    </row>
    <row r="29" spans="1:19" ht="15.75" customHeight="1">
      <c r="A29" s="84">
        <v>21</v>
      </c>
      <c r="B29" s="26">
        <v>280000</v>
      </c>
      <c r="C29" s="85">
        <v>270000</v>
      </c>
      <c r="D29" s="86" t="s">
        <v>0</v>
      </c>
      <c r="E29" s="87">
        <v>290000</v>
      </c>
      <c r="F29" s="88">
        <v>13300</v>
      </c>
      <c r="G29" s="89">
        <v>16940</v>
      </c>
      <c r="H29" s="88">
        <v>30240</v>
      </c>
      <c r="I29" s="88">
        <v>10920</v>
      </c>
      <c r="J29" s="88">
        <v>14560</v>
      </c>
      <c r="K29" s="90">
        <v>25480</v>
      </c>
      <c r="L29" s="2"/>
      <c r="M29" s="5"/>
      <c r="N29" s="22">
        <f>IF('保険料額計算表'!$F$12&gt;=C29,-1,0)</f>
        <v>0</v>
      </c>
      <c r="O29" s="22">
        <f>IF('保険料額計算表'!$F$12&lt;E29,-1,0)</f>
        <v>-1</v>
      </c>
      <c r="P29" s="22">
        <f t="shared" si="0"/>
        <v>0</v>
      </c>
      <c r="Q29" s="22"/>
      <c r="R29" s="61">
        <f>'保険料額計算表'!$F$15</f>
        <v>0</v>
      </c>
      <c r="S29" s="22">
        <f t="shared" si="1"/>
        <v>0</v>
      </c>
    </row>
    <row r="30" spans="1:19" ht="15.75" customHeight="1">
      <c r="A30" s="91">
        <v>22</v>
      </c>
      <c r="B30" s="27">
        <v>300000</v>
      </c>
      <c r="C30" s="93">
        <v>290000</v>
      </c>
      <c r="D30" s="94" t="s">
        <v>0</v>
      </c>
      <c r="E30" s="92">
        <v>310000</v>
      </c>
      <c r="F30" s="95">
        <v>14250</v>
      </c>
      <c r="G30" s="96">
        <v>18150</v>
      </c>
      <c r="H30" s="95">
        <v>32400</v>
      </c>
      <c r="I30" s="95">
        <v>11700</v>
      </c>
      <c r="J30" s="95">
        <v>15600</v>
      </c>
      <c r="K30" s="97">
        <v>27300</v>
      </c>
      <c r="N30" s="22">
        <f>IF('保険料額計算表'!$F$12&gt;=C30,-1,0)</f>
        <v>0</v>
      </c>
      <c r="O30" s="22">
        <f>IF('保険料額計算表'!$F$12&lt;E30,-1,0)</f>
        <v>-1</v>
      </c>
      <c r="P30" s="22">
        <f t="shared" si="0"/>
        <v>0</v>
      </c>
      <c r="Q30" s="22"/>
      <c r="R30" s="61">
        <f>'保険料額計算表'!$F$15</f>
        <v>0</v>
      </c>
      <c r="S30" s="22">
        <f t="shared" si="1"/>
        <v>0</v>
      </c>
    </row>
    <row r="31" spans="1:19" ht="15.75" customHeight="1">
      <c r="A31" s="84">
        <v>23</v>
      </c>
      <c r="B31" s="26">
        <v>320000</v>
      </c>
      <c r="C31" s="85">
        <v>310000</v>
      </c>
      <c r="D31" s="86" t="s">
        <v>0</v>
      </c>
      <c r="E31" s="87">
        <v>330000</v>
      </c>
      <c r="F31" s="88">
        <v>15200</v>
      </c>
      <c r="G31" s="89">
        <v>19360</v>
      </c>
      <c r="H31" s="88">
        <v>34560</v>
      </c>
      <c r="I31" s="88">
        <v>12480</v>
      </c>
      <c r="J31" s="88">
        <v>16640</v>
      </c>
      <c r="K31" s="90">
        <v>29120</v>
      </c>
      <c r="L31" s="14"/>
      <c r="N31" s="22">
        <f>IF('保険料額計算表'!$F$12&gt;=C31,-1,0)</f>
        <v>0</v>
      </c>
      <c r="O31" s="22">
        <f>IF('保険料額計算表'!$F$12&lt;E31,-1,0)</f>
        <v>-1</v>
      </c>
      <c r="P31" s="22">
        <f t="shared" si="0"/>
        <v>0</v>
      </c>
      <c r="Q31" s="22"/>
      <c r="R31" s="61">
        <f>'保険料額計算表'!$F$15</f>
        <v>0</v>
      </c>
      <c r="S31" s="22">
        <f t="shared" si="1"/>
        <v>0</v>
      </c>
    </row>
    <row r="32" spans="1:19" ht="15.75" customHeight="1">
      <c r="A32" s="77">
        <v>24</v>
      </c>
      <c r="B32" s="25">
        <v>340000</v>
      </c>
      <c r="C32" s="78">
        <v>330000</v>
      </c>
      <c r="D32" s="79" t="s">
        <v>0</v>
      </c>
      <c r="E32" s="80">
        <v>350000</v>
      </c>
      <c r="F32" s="81">
        <v>16150</v>
      </c>
      <c r="G32" s="82">
        <v>20570</v>
      </c>
      <c r="H32" s="81">
        <v>36720</v>
      </c>
      <c r="I32" s="81">
        <v>13260</v>
      </c>
      <c r="J32" s="81">
        <v>17680</v>
      </c>
      <c r="K32" s="83">
        <v>30940</v>
      </c>
      <c r="L32" s="17"/>
      <c r="N32" s="22">
        <f>IF('保険料額計算表'!$F$12&gt;=C32,-1,0)</f>
        <v>0</v>
      </c>
      <c r="O32" s="22">
        <f>IF('保険料額計算表'!$F$12&lt;E32,-1,0)</f>
        <v>-1</v>
      </c>
      <c r="P32" s="22">
        <f t="shared" si="0"/>
        <v>0</v>
      </c>
      <c r="Q32" s="22"/>
      <c r="R32" s="61">
        <f>'保険料額計算表'!$F$15</f>
        <v>0</v>
      </c>
      <c r="S32" s="22">
        <f t="shared" si="1"/>
        <v>0</v>
      </c>
    </row>
    <row r="33" spans="1:19" ht="15.75" customHeight="1">
      <c r="A33" s="70">
        <v>25</v>
      </c>
      <c r="B33" s="24">
        <v>360000</v>
      </c>
      <c r="C33" s="72">
        <v>350000</v>
      </c>
      <c r="D33" s="98" t="s">
        <v>0</v>
      </c>
      <c r="E33" s="71">
        <v>370000</v>
      </c>
      <c r="F33" s="74">
        <v>17100</v>
      </c>
      <c r="G33" s="75">
        <v>21780</v>
      </c>
      <c r="H33" s="74">
        <v>38880</v>
      </c>
      <c r="I33" s="74">
        <v>14040</v>
      </c>
      <c r="J33" s="74">
        <v>18720</v>
      </c>
      <c r="K33" s="76">
        <v>32760</v>
      </c>
      <c r="L33" s="17"/>
      <c r="N33" s="22">
        <f>IF('保険料額計算表'!$F$12&gt;=C33,-1,0)</f>
        <v>0</v>
      </c>
      <c r="O33" s="22">
        <f>IF('保険料額計算表'!$F$12&lt;E33,-1,0)</f>
        <v>-1</v>
      </c>
      <c r="P33" s="22">
        <f t="shared" si="0"/>
        <v>0</v>
      </c>
      <c r="Q33" s="22"/>
      <c r="R33" s="61">
        <f>'保険料額計算表'!$F$15</f>
        <v>0</v>
      </c>
      <c r="S33" s="22">
        <f t="shared" si="1"/>
        <v>0</v>
      </c>
    </row>
    <row r="34" spans="1:19" ht="15.75" customHeight="1">
      <c r="A34" s="77">
        <v>26</v>
      </c>
      <c r="B34" s="25">
        <v>380000</v>
      </c>
      <c r="C34" s="78">
        <v>370000</v>
      </c>
      <c r="D34" s="79" t="s">
        <v>0</v>
      </c>
      <c r="E34" s="80">
        <v>395000</v>
      </c>
      <c r="F34" s="81">
        <v>18050</v>
      </c>
      <c r="G34" s="82">
        <v>22990</v>
      </c>
      <c r="H34" s="81">
        <v>41040</v>
      </c>
      <c r="I34" s="81">
        <v>14820</v>
      </c>
      <c r="J34" s="81">
        <v>19760</v>
      </c>
      <c r="K34" s="83">
        <v>34580</v>
      </c>
      <c r="L34" s="17"/>
      <c r="N34" s="22">
        <f>IF('保険料額計算表'!$F$12&gt;=C34,-1,0)</f>
        <v>0</v>
      </c>
      <c r="O34" s="22">
        <f>IF('保険料額計算表'!$F$12&lt;E34,-1,0)</f>
        <v>-1</v>
      </c>
      <c r="P34" s="22">
        <f t="shared" si="0"/>
        <v>0</v>
      </c>
      <c r="Q34" s="22"/>
      <c r="R34" s="61">
        <f>'保険料額計算表'!$F$15</f>
        <v>0</v>
      </c>
      <c r="S34" s="22">
        <f t="shared" si="1"/>
        <v>0</v>
      </c>
    </row>
    <row r="35" spans="1:19" ht="15.75" customHeight="1">
      <c r="A35" s="100">
        <v>27</v>
      </c>
      <c r="B35" s="29">
        <v>410000</v>
      </c>
      <c r="C35" s="101">
        <v>395000</v>
      </c>
      <c r="D35" s="102" t="s">
        <v>0</v>
      </c>
      <c r="E35" s="103">
        <v>425000</v>
      </c>
      <c r="F35" s="104">
        <v>19470</v>
      </c>
      <c r="G35" s="105">
        <v>24800</v>
      </c>
      <c r="H35" s="104">
        <v>44270</v>
      </c>
      <c r="I35" s="104">
        <v>15990</v>
      </c>
      <c r="J35" s="104">
        <v>21320</v>
      </c>
      <c r="K35" s="106">
        <v>37310</v>
      </c>
      <c r="N35" s="22">
        <f>IF('保険料額計算表'!$F$12&gt;=C35,-1,0)</f>
        <v>0</v>
      </c>
      <c r="O35" s="22">
        <f>IF('保険料額計算表'!$F$12&lt;E35,-1,0)</f>
        <v>-1</v>
      </c>
      <c r="P35" s="22">
        <f t="shared" si="0"/>
        <v>0</v>
      </c>
      <c r="Q35" s="22"/>
      <c r="R35" s="61">
        <f>'保険料額計算表'!$F$15</f>
        <v>0</v>
      </c>
      <c r="S35" s="22">
        <f t="shared" si="1"/>
        <v>0</v>
      </c>
    </row>
    <row r="36" spans="1:19" ht="15.75" customHeight="1">
      <c r="A36" s="91">
        <v>28</v>
      </c>
      <c r="B36" s="27">
        <v>440000</v>
      </c>
      <c r="C36" s="93">
        <v>425000</v>
      </c>
      <c r="D36" s="94" t="s">
        <v>0</v>
      </c>
      <c r="E36" s="92">
        <v>455000</v>
      </c>
      <c r="F36" s="95">
        <v>20900</v>
      </c>
      <c r="G36" s="96">
        <v>26620</v>
      </c>
      <c r="H36" s="95">
        <v>47520</v>
      </c>
      <c r="I36" s="95">
        <v>17160</v>
      </c>
      <c r="J36" s="95">
        <v>22880</v>
      </c>
      <c r="K36" s="97">
        <v>40040</v>
      </c>
      <c r="N36" s="22">
        <f>IF('保険料額計算表'!$F$12&gt;=C36,-1,0)</f>
        <v>0</v>
      </c>
      <c r="O36" s="22">
        <f>IF('保険料額計算表'!$F$12&lt;E36,-1,0)</f>
        <v>-1</v>
      </c>
      <c r="P36" s="22">
        <f t="shared" si="0"/>
        <v>0</v>
      </c>
      <c r="Q36" s="22"/>
      <c r="R36" s="61">
        <f>'保険料額計算表'!$F$15</f>
        <v>0</v>
      </c>
      <c r="S36" s="22">
        <f t="shared" si="1"/>
        <v>0</v>
      </c>
    </row>
    <row r="37" spans="1:19" ht="15.75" customHeight="1">
      <c r="A37" s="107">
        <v>29</v>
      </c>
      <c r="B37" s="30">
        <v>470000</v>
      </c>
      <c r="C37" s="108">
        <v>455000</v>
      </c>
      <c r="D37" s="109" t="s">
        <v>0</v>
      </c>
      <c r="E37" s="110">
        <v>485000</v>
      </c>
      <c r="F37" s="111">
        <v>22320</v>
      </c>
      <c r="G37" s="112">
        <v>28430</v>
      </c>
      <c r="H37" s="111">
        <v>50750</v>
      </c>
      <c r="I37" s="111">
        <v>18330</v>
      </c>
      <c r="J37" s="111">
        <v>24440</v>
      </c>
      <c r="K37" s="113">
        <v>42770</v>
      </c>
      <c r="N37" s="22">
        <f>IF('保険料額計算表'!$F$12&gt;=C37,-1,0)</f>
        <v>0</v>
      </c>
      <c r="O37" s="22">
        <f>IF('保険料額計算表'!$F$12&lt;E37,-1,0)</f>
        <v>-1</v>
      </c>
      <c r="P37" s="22">
        <f t="shared" si="0"/>
        <v>0</v>
      </c>
      <c r="Q37" s="22"/>
      <c r="R37" s="61">
        <f>'保険料額計算表'!$F$15</f>
        <v>0</v>
      </c>
      <c r="S37" s="22">
        <f t="shared" si="1"/>
        <v>0</v>
      </c>
    </row>
    <row r="38" spans="1:19" ht="15.75" customHeight="1">
      <c r="A38" s="77">
        <v>30</v>
      </c>
      <c r="B38" s="25">
        <v>500000</v>
      </c>
      <c r="C38" s="78">
        <v>485000</v>
      </c>
      <c r="D38" s="79" t="s">
        <v>0</v>
      </c>
      <c r="E38" s="80">
        <v>515000</v>
      </c>
      <c r="F38" s="81">
        <v>23750</v>
      </c>
      <c r="G38" s="82">
        <v>30250</v>
      </c>
      <c r="H38" s="81">
        <v>54000</v>
      </c>
      <c r="I38" s="81">
        <v>19500</v>
      </c>
      <c r="J38" s="81">
        <v>26000</v>
      </c>
      <c r="K38" s="83">
        <v>45500</v>
      </c>
      <c r="N38" s="22">
        <f>IF('保険料額計算表'!$F$12&gt;=C38,-1,0)</f>
        <v>0</v>
      </c>
      <c r="O38" s="22">
        <f>IF('保険料額計算表'!$F$12&lt;E38,-1,0)</f>
        <v>-1</v>
      </c>
      <c r="P38" s="22">
        <f t="shared" si="0"/>
        <v>0</v>
      </c>
      <c r="Q38" s="22"/>
      <c r="R38" s="61">
        <f>'保険料額計算表'!$F$15</f>
        <v>0</v>
      </c>
      <c r="S38" s="22">
        <f t="shared" si="1"/>
        <v>0</v>
      </c>
    </row>
    <row r="39" spans="1:19" ht="15.75" customHeight="1">
      <c r="A39" s="70">
        <v>31</v>
      </c>
      <c r="B39" s="24">
        <v>530000</v>
      </c>
      <c r="C39" s="72">
        <v>515000</v>
      </c>
      <c r="D39" s="98" t="s">
        <v>0</v>
      </c>
      <c r="E39" s="71">
        <v>545000</v>
      </c>
      <c r="F39" s="74">
        <v>25170</v>
      </c>
      <c r="G39" s="75">
        <v>32060</v>
      </c>
      <c r="H39" s="74">
        <v>57230</v>
      </c>
      <c r="I39" s="74">
        <v>20670</v>
      </c>
      <c r="J39" s="74">
        <v>27560</v>
      </c>
      <c r="K39" s="76">
        <v>48230</v>
      </c>
      <c r="N39" s="22">
        <f>IF('保険料額計算表'!$F$12&gt;=C39,-1,0)</f>
        <v>0</v>
      </c>
      <c r="O39" s="22">
        <f>IF('保険料額計算表'!$F$12&lt;E39,-1,0)</f>
        <v>-1</v>
      </c>
      <c r="P39" s="22">
        <f t="shared" si="0"/>
        <v>0</v>
      </c>
      <c r="Q39" s="22"/>
      <c r="R39" s="61">
        <f>'保険料額計算表'!$F$15</f>
        <v>0</v>
      </c>
      <c r="S39" s="22">
        <f t="shared" si="1"/>
        <v>0</v>
      </c>
    </row>
    <row r="40" spans="1:19" ht="15.75" customHeight="1">
      <c r="A40" s="77">
        <v>32</v>
      </c>
      <c r="B40" s="25">
        <v>560000</v>
      </c>
      <c r="C40" s="78">
        <v>545000</v>
      </c>
      <c r="D40" s="79" t="s">
        <v>0</v>
      </c>
      <c r="E40" s="80">
        <v>575000</v>
      </c>
      <c r="F40" s="81">
        <v>26600</v>
      </c>
      <c r="G40" s="82">
        <v>33880</v>
      </c>
      <c r="H40" s="81">
        <v>60480</v>
      </c>
      <c r="I40" s="81">
        <v>21840</v>
      </c>
      <c r="J40" s="81">
        <v>29120</v>
      </c>
      <c r="K40" s="83">
        <v>50960</v>
      </c>
      <c r="N40" s="22">
        <f>IF('保険料額計算表'!$F$12&gt;=C40,-1,0)</f>
        <v>0</v>
      </c>
      <c r="O40" s="22">
        <f>IF('保険料額計算表'!$F$12&lt;E40,-1,0)</f>
        <v>-1</v>
      </c>
      <c r="P40" s="22">
        <f t="shared" si="0"/>
        <v>0</v>
      </c>
      <c r="Q40" s="22"/>
      <c r="R40" s="61">
        <f>'保険料額計算表'!$F$15</f>
        <v>0</v>
      </c>
      <c r="S40" s="22">
        <f t="shared" si="1"/>
        <v>0</v>
      </c>
    </row>
    <row r="41" spans="1:19" ht="15.75" customHeight="1">
      <c r="A41" s="84">
        <v>33</v>
      </c>
      <c r="B41" s="26">
        <v>590000</v>
      </c>
      <c r="C41" s="85">
        <v>575000</v>
      </c>
      <c r="D41" s="86" t="s">
        <v>0</v>
      </c>
      <c r="E41" s="87">
        <v>605000</v>
      </c>
      <c r="F41" s="88">
        <v>28020</v>
      </c>
      <c r="G41" s="89">
        <v>35690</v>
      </c>
      <c r="H41" s="88">
        <v>63710</v>
      </c>
      <c r="I41" s="88">
        <v>23010</v>
      </c>
      <c r="J41" s="88">
        <v>30680</v>
      </c>
      <c r="K41" s="90">
        <v>53690</v>
      </c>
      <c r="M41" s="21"/>
      <c r="N41" s="22">
        <f>IF('保険料額計算表'!$F$12&gt;=C41,-1,0)</f>
        <v>0</v>
      </c>
      <c r="O41" s="22">
        <f>IF('保険料額計算表'!$F$12&lt;E41,-1,0)</f>
        <v>-1</v>
      </c>
      <c r="P41" s="22">
        <f aca="true" t="shared" si="2" ref="P41:P58">IF(SUM(N41:O41)=-2,B41,0)</f>
        <v>0</v>
      </c>
      <c r="Q41" s="22"/>
      <c r="R41" s="61">
        <f>'保険料額計算表'!$F$15</f>
        <v>0</v>
      </c>
      <c r="S41" s="22">
        <f aca="true" t="shared" si="3" ref="S41:S58">IF(R41=B41,-1,0)</f>
        <v>0</v>
      </c>
    </row>
    <row r="42" spans="1:19" ht="15.75" customHeight="1">
      <c r="A42" s="91">
        <v>34</v>
      </c>
      <c r="B42" s="27">
        <v>620000</v>
      </c>
      <c r="C42" s="93">
        <v>605000</v>
      </c>
      <c r="D42" s="94" t="s">
        <v>0</v>
      </c>
      <c r="E42" s="92">
        <v>635000</v>
      </c>
      <c r="F42" s="95">
        <v>29450</v>
      </c>
      <c r="G42" s="96">
        <v>37510</v>
      </c>
      <c r="H42" s="95">
        <v>66960</v>
      </c>
      <c r="I42" s="95">
        <v>24180</v>
      </c>
      <c r="J42" s="95">
        <v>32240</v>
      </c>
      <c r="K42" s="97">
        <v>56420</v>
      </c>
      <c r="N42" s="22">
        <f>IF('保険料額計算表'!$F$12&gt;=C42,-1,0)</f>
        <v>0</v>
      </c>
      <c r="O42" s="22">
        <f>IF('保険料額計算表'!$F$12&lt;E42,-1,0)</f>
        <v>-1</v>
      </c>
      <c r="P42" s="22">
        <f t="shared" si="2"/>
        <v>0</v>
      </c>
      <c r="Q42" s="22"/>
      <c r="R42" s="61">
        <f>'保険料額計算表'!$F$15</f>
        <v>0</v>
      </c>
      <c r="S42" s="22">
        <f t="shared" si="3"/>
        <v>0</v>
      </c>
    </row>
    <row r="43" spans="1:19" ht="15.75" customHeight="1">
      <c r="A43" s="84">
        <v>35</v>
      </c>
      <c r="B43" s="26">
        <v>650000</v>
      </c>
      <c r="C43" s="85">
        <v>635000</v>
      </c>
      <c r="D43" s="86" t="s">
        <v>0</v>
      </c>
      <c r="E43" s="87">
        <v>665000</v>
      </c>
      <c r="F43" s="88">
        <v>30870</v>
      </c>
      <c r="G43" s="89">
        <v>39320</v>
      </c>
      <c r="H43" s="88">
        <v>70190</v>
      </c>
      <c r="I43" s="88">
        <v>25350</v>
      </c>
      <c r="J43" s="88">
        <v>33800</v>
      </c>
      <c r="K43" s="90">
        <v>59150</v>
      </c>
      <c r="N43" s="22">
        <f>IF('保険料額計算表'!$F$12&gt;=C43,-1,0)</f>
        <v>0</v>
      </c>
      <c r="O43" s="22">
        <f>IF('保険料額計算表'!$F$12&lt;E43,-1,0)</f>
        <v>-1</v>
      </c>
      <c r="P43" s="22">
        <f t="shared" si="2"/>
        <v>0</v>
      </c>
      <c r="Q43" s="22"/>
      <c r="R43" s="61">
        <f>'保険料額計算表'!$F$15</f>
        <v>0</v>
      </c>
      <c r="S43" s="22">
        <f t="shared" si="3"/>
        <v>0</v>
      </c>
    </row>
    <row r="44" spans="1:19" ht="15.75" customHeight="1">
      <c r="A44" s="77">
        <v>36</v>
      </c>
      <c r="B44" s="25">
        <v>680000</v>
      </c>
      <c r="C44" s="78">
        <v>665000</v>
      </c>
      <c r="D44" s="79" t="s">
        <v>0</v>
      </c>
      <c r="E44" s="80">
        <v>695000</v>
      </c>
      <c r="F44" s="81">
        <v>32300</v>
      </c>
      <c r="G44" s="82">
        <v>41140</v>
      </c>
      <c r="H44" s="81">
        <v>73440</v>
      </c>
      <c r="I44" s="81">
        <v>26520</v>
      </c>
      <c r="J44" s="81">
        <v>35360</v>
      </c>
      <c r="K44" s="83">
        <v>61880</v>
      </c>
      <c r="N44" s="22">
        <f>IF('保険料額計算表'!$F$12&gt;=C44,-1,0)</f>
        <v>0</v>
      </c>
      <c r="O44" s="22">
        <f>IF('保険料額計算表'!$F$12&lt;E44,-1,0)</f>
        <v>-1</v>
      </c>
      <c r="P44" s="22">
        <f t="shared" si="2"/>
        <v>0</v>
      </c>
      <c r="Q44" s="22"/>
      <c r="R44" s="61">
        <f>'保険料額計算表'!$F$15</f>
        <v>0</v>
      </c>
      <c r="S44" s="22">
        <f t="shared" si="3"/>
        <v>0</v>
      </c>
    </row>
    <row r="45" spans="1:19" ht="15.75" customHeight="1">
      <c r="A45" s="70">
        <v>37</v>
      </c>
      <c r="B45" s="24">
        <v>710000</v>
      </c>
      <c r="C45" s="72">
        <v>695000</v>
      </c>
      <c r="D45" s="98" t="s">
        <v>0</v>
      </c>
      <c r="E45" s="71">
        <v>730000</v>
      </c>
      <c r="F45" s="74">
        <v>33720</v>
      </c>
      <c r="G45" s="75">
        <v>42950</v>
      </c>
      <c r="H45" s="74">
        <v>76670</v>
      </c>
      <c r="I45" s="74">
        <v>27690</v>
      </c>
      <c r="J45" s="74">
        <v>36920</v>
      </c>
      <c r="K45" s="76">
        <v>64610</v>
      </c>
      <c r="N45" s="22">
        <f>IF('保険料額計算表'!$F$12&gt;=C45,-1,0)</f>
        <v>0</v>
      </c>
      <c r="O45" s="22">
        <f>IF('保険料額計算表'!$F$12&lt;E45,-1,0)</f>
        <v>-1</v>
      </c>
      <c r="P45" s="22">
        <f t="shared" si="2"/>
        <v>0</v>
      </c>
      <c r="Q45" s="22"/>
      <c r="R45" s="61">
        <f>'保険料額計算表'!$F$15</f>
        <v>0</v>
      </c>
      <c r="S45" s="22">
        <f t="shared" si="3"/>
        <v>0</v>
      </c>
    </row>
    <row r="46" spans="1:19" ht="15.75" customHeight="1">
      <c r="A46" s="77">
        <v>38</v>
      </c>
      <c r="B46" s="25">
        <v>750000</v>
      </c>
      <c r="C46" s="78">
        <v>730000</v>
      </c>
      <c r="D46" s="79" t="s">
        <v>0</v>
      </c>
      <c r="E46" s="80">
        <v>770000</v>
      </c>
      <c r="F46" s="81">
        <v>35620</v>
      </c>
      <c r="G46" s="82">
        <v>45370</v>
      </c>
      <c r="H46" s="81">
        <v>80990</v>
      </c>
      <c r="I46" s="81">
        <v>29250</v>
      </c>
      <c r="J46" s="81">
        <v>39000</v>
      </c>
      <c r="K46" s="83">
        <v>68250</v>
      </c>
      <c r="N46" s="22">
        <f>IF('保険料額計算表'!$F$12&gt;=C46,-1,0)</f>
        <v>0</v>
      </c>
      <c r="O46" s="22">
        <f>IF('保険料額計算表'!$F$12&lt;E46,-1,0)</f>
        <v>-1</v>
      </c>
      <c r="P46" s="22">
        <f t="shared" si="2"/>
        <v>0</v>
      </c>
      <c r="Q46" s="22"/>
      <c r="R46" s="61">
        <f>'保険料額計算表'!$F$15</f>
        <v>0</v>
      </c>
      <c r="S46" s="22">
        <f t="shared" si="3"/>
        <v>0</v>
      </c>
    </row>
    <row r="47" spans="1:19" ht="15.75" customHeight="1">
      <c r="A47" s="84">
        <v>39</v>
      </c>
      <c r="B47" s="26">
        <v>790000</v>
      </c>
      <c r="C47" s="85">
        <v>770000</v>
      </c>
      <c r="D47" s="86" t="s">
        <v>0</v>
      </c>
      <c r="E47" s="87">
        <v>810000</v>
      </c>
      <c r="F47" s="88">
        <v>37520</v>
      </c>
      <c r="G47" s="89">
        <v>47790</v>
      </c>
      <c r="H47" s="88">
        <v>85310</v>
      </c>
      <c r="I47" s="88">
        <v>30810</v>
      </c>
      <c r="J47" s="88">
        <v>41080</v>
      </c>
      <c r="K47" s="90">
        <v>71890</v>
      </c>
      <c r="N47" s="22">
        <f>IF('保険料額計算表'!$F$12&gt;=C47,-1,0)</f>
        <v>0</v>
      </c>
      <c r="O47" s="22">
        <f>IF('保険料額計算表'!$F$12&lt;E47,-1,0)</f>
        <v>-1</v>
      </c>
      <c r="P47" s="22">
        <f t="shared" si="2"/>
        <v>0</v>
      </c>
      <c r="Q47" s="22"/>
      <c r="R47" s="61">
        <f>'保険料額計算表'!$F$15</f>
        <v>0</v>
      </c>
      <c r="S47" s="22">
        <f t="shared" si="3"/>
        <v>0</v>
      </c>
    </row>
    <row r="48" spans="1:19" ht="15.75" customHeight="1">
      <c r="A48" s="91">
        <v>40</v>
      </c>
      <c r="B48" s="27">
        <v>830000</v>
      </c>
      <c r="C48" s="93">
        <v>810000</v>
      </c>
      <c r="D48" s="94" t="s">
        <v>0</v>
      </c>
      <c r="E48" s="92">
        <v>855000</v>
      </c>
      <c r="F48" s="95">
        <v>39420</v>
      </c>
      <c r="G48" s="96">
        <v>50210</v>
      </c>
      <c r="H48" s="95">
        <v>89630</v>
      </c>
      <c r="I48" s="95">
        <v>32370</v>
      </c>
      <c r="J48" s="95">
        <v>43160</v>
      </c>
      <c r="K48" s="97">
        <v>75530</v>
      </c>
      <c r="N48" s="22">
        <f>IF('保険料額計算表'!$F$12&gt;=C48,-1,0)</f>
        <v>0</v>
      </c>
      <c r="O48" s="22">
        <f>IF('保険料額計算表'!$F$12&lt;E48,-1,0)</f>
        <v>-1</v>
      </c>
      <c r="P48" s="22">
        <f t="shared" si="2"/>
        <v>0</v>
      </c>
      <c r="Q48" s="22"/>
      <c r="R48" s="61">
        <f>'保険料額計算表'!$F$15</f>
        <v>0</v>
      </c>
      <c r="S48" s="22">
        <f t="shared" si="3"/>
        <v>0</v>
      </c>
    </row>
    <row r="49" spans="1:19" ht="15.75" customHeight="1">
      <c r="A49" s="84">
        <v>41</v>
      </c>
      <c r="B49" s="26">
        <v>880000</v>
      </c>
      <c r="C49" s="85">
        <v>855000</v>
      </c>
      <c r="D49" s="86" t="s">
        <v>0</v>
      </c>
      <c r="E49" s="87">
        <v>905000</v>
      </c>
      <c r="F49" s="88">
        <v>41800</v>
      </c>
      <c r="G49" s="89">
        <v>53240</v>
      </c>
      <c r="H49" s="88">
        <v>95040</v>
      </c>
      <c r="I49" s="88">
        <v>34320</v>
      </c>
      <c r="J49" s="88">
        <v>45760</v>
      </c>
      <c r="K49" s="90">
        <v>80080</v>
      </c>
      <c r="N49" s="22">
        <f>IF('保険料額計算表'!$F$12&gt;=C49,-1,0)</f>
        <v>0</v>
      </c>
      <c r="O49" s="22">
        <f>IF('保険料額計算表'!$F$12&lt;E49,-1,0)</f>
        <v>-1</v>
      </c>
      <c r="P49" s="22">
        <f t="shared" si="2"/>
        <v>0</v>
      </c>
      <c r="Q49" s="22"/>
      <c r="R49" s="61">
        <f>'保険料額計算表'!$F$15</f>
        <v>0</v>
      </c>
      <c r="S49" s="22">
        <f t="shared" si="3"/>
        <v>0</v>
      </c>
    </row>
    <row r="50" spans="1:19" ht="15.75" customHeight="1">
      <c r="A50" s="77">
        <v>42</v>
      </c>
      <c r="B50" s="25">
        <v>930000</v>
      </c>
      <c r="C50" s="78">
        <v>905000</v>
      </c>
      <c r="D50" s="79" t="s">
        <v>0</v>
      </c>
      <c r="E50" s="80">
        <v>955000</v>
      </c>
      <c r="F50" s="81">
        <v>44170</v>
      </c>
      <c r="G50" s="82">
        <v>56260</v>
      </c>
      <c r="H50" s="81">
        <v>100430</v>
      </c>
      <c r="I50" s="81">
        <v>36270</v>
      </c>
      <c r="J50" s="81">
        <v>48360</v>
      </c>
      <c r="K50" s="83">
        <v>84630</v>
      </c>
      <c r="N50" s="22">
        <f>IF('保険料額計算表'!$F$12&gt;=C50,-1,0)</f>
        <v>0</v>
      </c>
      <c r="O50" s="22">
        <f>IF('保険料額計算表'!$F$12&lt;E50,-1,0)</f>
        <v>-1</v>
      </c>
      <c r="P50" s="22">
        <f t="shared" si="2"/>
        <v>0</v>
      </c>
      <c r="Q50" s="22"/>
      <c r="R50" s="61">
        <f>'保険料額計算表'!$F$15</f>
        <v>0</v>
      </c>
      <c r="S50" s="22">
        <f t="shared" si="3"/>
        <v>0</v>
      </c>
    </row>
    <row r="51" spans="1:19" ht="15.75" customHeight="1">
      <c r="A51" s="70">
        <v>43</v>
      </c>
      <c r="B51" s="24">
        <v>980000</v>
      </c>
      <c r="C51" s="72">
        <v>955000</v>
      </c>
      <c r="D51" s="98" t="s">
        <v>0</v>
      </c>
      <c r="E51" s="71">
        <v>1005000</v>
      </c>
      <c r="F51" s="74">
        <v>46550</v>
      </c>
      <c r="G51" s="75">
        <v>59290</v>
      </c>
      <c r="H51" s="74">
        <v>105840</v>
      </c>
      <c r="I51" s="74">
        <v>38220</v>
      </c>
      <c r="J51" s="74">
        <v>50960</v>
      </c>
      <c r="K51" s="76">
        <v>89180</v>
      </c>
      <c r="N51" s="22">
        <f>IF('保険料額計算表'!$F$12&gt;=C51,-1,0)</f>
        <v>0</v>
      </c>
      <c r="O51" s="22">
        <f>IF('保険料額計算表'!$F$12&lt;E51,-1,0)</f>
        <v>-1</v>
      </c>
      <c r="P51" s="22">
        <f t="shared" si="2"/>
        <v>0</v>
      </c>
      <c r="Q51" s="22"/>
      <c r="R51" s="61">
        <f>'保険料額計算表'!$F$15</f>
        <v>0</v>
      </c>
      <c r="S51" s="22">
        <f t="shared" si="3"/>
        <v>0</v>
      </c>
    </row>
    <row r="52" spans="1:19" ht="15.75" customHeight="1">
      <c r="A52" s="77">
        <v>44</v>
      </c>
      <c r="B52" s="25">
        <v>1030000</v>
      </c>
      <c r="C52" s="78">
        <v>1005000</v>
      </c>
      <c r="D52" s="79" t="s">
        <v>0</v>
      </c>
      <c r="E52" s="80">
        <v>1055000</v>
      </c>
      <c r="F52" s="81">
        <v>48920</v>
      </c>
      <c r="G52" s="82">
        <v>62310</v>
      </c>
      <c r="H52" s="81">
        <v>111230</v>
      </c>
      <c r="I52" s="81">
        <v>40170</v>
      </c>
      <c r="J52" s="81">
        <v>53560</v>
      </c>
      <c r="K52" s="83">
        <v>93730</v>
      </c>
      <c r="N52" s="22">
        <f>IF('保険料額計算表'!$F$12&gt;=C52,-1,0)</f>
        <v>0</v>
      </c>
      <c r="O52" s="22">
        <f>IF('保険料額計算表'!$F$12&lt;E52,-1,0)</f>
        <v>-1</v>
      </c>
      <c r="P52" s="22">
        <f t="shared" si="2"/>
        <v>0</v>
      </c>
      <c r="Q52" s="22"/>
      <c r="R52" s="61">
        <f>'保険料額計算表'!$F$15</f>
        <v>0</v>
      </c>
      <c r="S52" s="22">
        <f t="shared" si="3"/>
        <v>0</v>
      </c>
    </row>
    <row r="53" spans="1:19" ht="15.75" customHeight="1">
      <c r="A53" s="84">
        <v>45</v>
      </c>
      <c r="B53" s="26">
        <v>1090000</v>
      </c>
      <c r="C53" s="85">
        <v>1055000</v>
      </c>
      <c r="D53" s="86" t="s">
        <v>0</v>
      </c>
      <c r="E53" s="87">
        <v>1115000</v>
      </c>
      <c r="F53" s="88">
        <v>51770</v>
      </c>
      <c r="G53" s="89">
        <v>65940</v>
      </c>
      <c r="H53" s="88">
        <v>117710</v>
      </c>
      <c r="I53" s="88">
        <v>42510</v>
      </c>
      <c r="J53" s="88">
        <v>56680</v>
      </c>
      <c r="K53" s="90">
        <v>99190</v>
      </c>
      <c r="N53" s="22">
        <f>IF('保険料額計算表'!$F$12&gt;=C53,-1,0)</f>
        <v>0</v>
      </c>
      <c r="O53" s="22">
        <f>IF('保険料額計算表'!$F$12&lt;E53,-1,0)</f>
        <v>-1</v>
      </c>
      <c r="P53" s="22">
        <f t="shared" si="2"/>
        <v>0</v>
      </c>
      <c r="Q53" s="22"/>
      <c r="R53" s="61">
        <f>'保険料額計算表'!$F$15</f>
        <v>0</v>
      </c>
      <c r="S53" s="22">
        <f t="shared" si="3"/>
        <v>0</v>
      </c>
    </row>
    <row r="54" spans="1:19" ht="15.75" customHeight="1">
      <c r="A54" s="91">
        <v>46</v>
      </c>
      <c r="B54" s="27">
        <v>1150000</v>
      </c>
      <c r="C54" s="93">
        <v>1115000</v>
      </c>
      <c r="D54" s="94" t="s">
        <v>0</v>
      </c>
      <c r="E54" s="92">
        <v>1175000</v>
      </c>
      <c r="F54" s="95">
        <v>54620</v>
      </c>
      <c r="G54" s="96">
        <v>69570</v>
      </c>
      <c r="H54" s="95">
        <v>124190</v>
      </c>
      <c r="I54" s="95">
        <v>44850</v>
      </c>
      <c r="J54" s="95">
        <v>59800</v>
      </c>
      <c r="K54" s="97">
        <v>104650</v>
      </c>
      <c r="N54" s="22">
        <f>IF('保険料額計算表'!$F$12&gt;=C54,-1,0)</f>
        <v>0</v>
      </c>
      <c r="O54" s="22">
        <f>IF('保険料額計算表'!$F$12&lt;E54,-1,0)</f>
        <v>-1</v>
      </c>
      <c r="P54" s="22">
        <f t="shared" si="2"/>
        <v>0</v>
      </c>
      <c r="Q54" s="22"/>
      <c r="R54" s="61">
        <f>'保険料額計算表'!$F$15</f>
        <v>0</v>
      </c>
      <c r="S54" s="22">
        <f t="shared" si="3"/>
        <v>0</v>
      </c>
    </row>
    <row r="55" spans="1:22" ht="15.75" customHeight="1">
      <c r="A55" s="107">
        <v>47</v>
      </c>
      <c r="B55" s="29">
        <v>1210000</v>
      </c>
      <c r="C55" s="78">
        <v>1175000</v>
      </c>
      <c r="D55" s="79" t="s">
        <v>46</v>
      </c>
      <c r="E55" s="80">
        <v>1235000</v>
      </c>
      <c r="F55" s="111">
        <v>57470</v>
      </c>
      <c r="G55" s="112">
        <v>73200</v>
      </c>
      <c r="H55" s="111">
        <v>130670</v>
      </c>
      <c r="I55" s="111">
        <v>47190</v>
      </c>
      <c r="J55" s="111">
        <v>62920</v>
      </c>
      <c r="K55" s="113">
        <v>110110</v>
      </c>
      <c r="N55" s="22">
        <f>IF('保険料額計算表'!$F$12&gt;=C55,-1,0)</f>
        <v>0</v>
      </c>
      <c r="O55" s="22">
        <f>IF('保険料額計算表'!$F$12&lt;E55,-1,0)</f>
        <v>-1</v>
      </c>
      <c r="P55" s="22">
        <f t="shared" si="2"/>
        <v>0</v>
      </c>
      <c r="Q55" s="22"/>
      <c r="R55" s="61">
        <f>'保険料額計算表'!$F$15</f>
        <v>0</v>
      </c>
      <c r="S55" s="22">
        <f t="shared" si="3"/>
        <v>0</v>
      </c>
      <c r="V55" s="121"/>
    </row>
    <row r="56" spans="1:19" s="10" customFormat="1" ht="15.75" customHeight="1">
      <c r="A56" s="120">
        <v>48</v>
      </c>
      <c r="B56" s="29">
        <v>1270000</v>
      </c>
      <c r="C56" s="78">
        <v>1235000</v>
      </c>
      <c r="D56" s="122" t="s">
        <v>45</v>
      </c>
      <c r="E56" s="80">
        <v>1295000</v>
      </c>
      <c r="F56" s="111">
        <v>60320</v>
      </c>
      <c r="G56" s="112">
        <v>76830</v>
      </c>
      <c r="H56" s="111">
        <v>137150</v>
      </c>
      <c r="I56" s="111">
        <v>49530</v>
      </c>
      <c r="J56" s="111">
        <v>66040</v>
      </c>
      <c r="K56" s="113">
        <v>115570</v>
      </c>
      <c r="N56" s="22">
        <f>IF('保険料額計算表'!$F$12&gt;=C56,-1,0)</f>
        <v>0</v>
      </c>
      <c r="O56" s="22">
        <f>IF('保険料額計算表'!$F$12&lt;E56,-1,0)</f>
        <v>-1</v>
      </c>
      <c r="P56" s="22">
        <f t="shared" si="2"/>
        <v>0</v>
      </c>
      <c r="Q56" s="22"/>
      <c r="R56" s="61">
        <f>'保険料額計算表'!$F$15</f>
        <v>0</v>
      </c>
      <c r="S56" s="22">
        <f t="shared" si="3"/>
        <v>0</v>
      </c>
    </row>
    <row r="57" spans="1:19" s="10" customFormat="1" ht="15.75" customHeight="1">
      <c r="A57" s="123">
        <v>49</v>
      </c>
      <c r="B57" s="127">
        <v>1330000</v>
      </c>
      <c r="C57" s="128">
        <v>1295000</v>
      </c>
      <c r="D57" s="124" t="s">
        <v>0</v>
      </c>
      <c r="E57" s="126">
        <v>1355000</v>
      </c>
      <c r="F57" s="129">
        <v>63170</v>
      </c>
      <c r="G57" s="130">
        <v>80460</v>
      </c>
      <c r="H57" s="129">
        <v>143630</v>
      </c>
      <c r="I57" s="129">
        <v>51870</v>
      </c>
      <c r="J57" s="129">
        <v>69160</v>
      </c>
      <c r="K57" s="131">
        <v>121030</v>
      </c>
      <c r="N57" s="22">
        <f>IF('保険料額計算表'!$F$12&gt;=C57,-1,0)</f>
        <v>0</v>
      </c>
      <c r="O57" s="22">
        <f>IF('保険料額計算表'!$F$12&lt;E57,-1,0)</f>
        <v>-1</v>
      </c>
      <c r="P57" s="22">
        <f t="shared" si="2"/>
        <v>0</v>
      </c>
      <c r="Q57" s="22"/>
      <c r="R57" s="61">
        <f>'保険料額計算表'!$F$15</f>
        <v>0</v>
      </c>
      <c r="S57" s="22">
        <f t="shared" si="3"/>
        <v>0</v>
      </c>
    </row>
    <row r="58" spans="1:19" s="10" customFormat="1" ht="15.75" customHeight="1" thickBot="1">
      <c r="A58" s="125">
        <v>50</v>
      </c>
      <c r="B58" s="132">
        <v>1390000</v>
      </c>
      <c r="C58" s="78">
        <v>1355000</v>
      </c>
      <c r="D58" s="122" t="s">
        <v>53</v>
      </c>
      <c r="E58" s="80"/>
      <c r="F58" s="111">
        <v>66020</v>
      </c>
      <c r="G58" s="112">
        <v>84090</v>
      </c>
      <c r="H58" s="111">
        <v>150110</v>
      </c>
      <c r="I58" s="111">
        <v>54210</v>
      </c>
      <c r="J58" s="111">
        <v>72280</v>
      </c>
      <c r="K58" s="113">
        <v>126490</v>
      </c>
      <c r="N58" s="22">
        <f>IF('保険料額計算表'!$F$12&gt;=C58,-1,0)</f>
        <v>0</v>
      </c>
      <c r="O58" s="22">
        <f>IF('保険料額計算表'!$F$12&gt;=C58,-1,0)</f>
        <v>0</v>
      </c>
      <c r="P58" s="22">
        <f t="shared" si="2"/>
        <v>0</v>
      </c>
      <c r="Q58" s="22"/>
      <c r="R58" s="61">
        <f>'保険料額計算表'!$F$15</f>
        <v>0</v>
      </c>
      <c r="S58" s="22">
        <f t="shared" si="3"/>
        <v>0</v>
      </c>
    </row>
    <row r="59" spans="10:19" ht="15.75" customHeight="1">
      <c r="J59" s="105"/>
      <c r="P59" s="2">
        <f>SUM(P9:P58)</f>
        <v>0</v>
      </c>
      <c r="S59" s="2">
        <f>SUM(S9:S58)</f>
        <v>0</v>
      </c>
    </row>
  </sheetData>
  <sheetProtection sheet="1" objects="1" scenarios="1" selectLockedCells="1"/>
  <mergeCells count="15">
    <mergeCell ref="A3:B5"/>
    <mergeCell ref="C3:E7"/>
    <mergeCell ref="A6:A7"/>
    <mergeCell ref="B6:B7"/>
    <mergeCell ref="F6:F7"/>
    <mergeCell ref="G6:G7"/>
    <mergeCell ref="F4:H5"/>
    <mergeCell ref="H6:H7"/>
    <mergeCell ref="J6:J7"/>
    <mergeCell ref="K6:K7"/>
    <mergeCell ref="N8:P8"/>
    <mergeCell ref="R8:S8"/>
    <mergeCell ref="I4:K5"/>
    <mergeCell ref="F3:K3"/>
    <mergeCell ref="I6:I7"/>
  </mergeCells>
  <printOptions horizontalCentered="1"/>
  <pageMargins left="0.984251968503937" right="0.7874015748031497" top="0.3937007874015748" bottom="0.1968503937007874" header="0" footer="0"/>
  <pageSetup horizontalDpi="600" verticalDpi="6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元川 里美</dc:creator>
  <cp:keywords/>
  <dc:description/>
  <cp:lastModifiedBy>多田 智美</cp:lastModifiedBy>
  <cp:lastPrinted>2021-03-08T01:32:07Z</cp:lastPrinted>
  <dcterms:created xsi:type="dcterms:W3CDTF">2012-01-19T05:52:26Z</dcterms:created>
  <dcterms:modified xsi:type="dcterms:W3CDTF">2022-03-16T01:09:25Z</dcterms:modified>
  <cp:category/>
  <cp:version/>
  <cp:contentType/>
  <cp:contentStatus/>
</cp:coreProperties>
</file>